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Classeur Lutor Etan\C10 Traiter les données\Autocad\"/>
    </mc:Choice>
  </mc:AlternateContent>
  <xr:revisionPtr revIDLastSave="0" documentId="8_{016D0588-402F-4104-BCE0-A95B68B5F5A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rnets" sheetId="1" r:id="rId1"/>
    <sheet name="Vo" sheetId="4" r:id="rId2"/>
    <sheet name="Points ray.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3" l="1"/>
  <c r="I16" i="3"/>
  <c r="I17" i="3"/>
  <c r="I14" i="3"/>
  <c r="H15" i="3"/>
  <c r="H16" i="3"/>
  <c r="H17" i="3"/>
  <c r="H14" i="3"/>
  <c r="L14" i="3" s="1"/>
  <c r="L15" i="3"/>
  <c r="M15" i="3"/>
  <c r="L16" i="3"/>
  <c r="M16" i="3"/>
  <c r="L17" i="3"/>
  <c r="M17" i="3"/>
  <c r="M14" i="3"/>
  <c r="G15" i="3"/>
  <c r="G16" i="3"/>
  <c r="G17" i="3"/>
  <c r="G14" i="3"/>
  <c r="F15" i="3"/>
  <c r="F16" i="3"/>
  <c r="F17" i="3"/>
  <c r="F14" i="3"/>
  <c r="D17" i="3"/>
  <c r="D16" i="3"/>
  <c r="D15" i="3"/>
  <c r="D14" i="3"/>
  <c r="M4" i="4"/>
  <c r="M5" i="4"/>
  <c r="M3" i="4"/>
  <c r="L3" i="4"/>
  <c r="K4" i="4"/>
  <c r="K5" i="4"/>
  <c r="K3" i="4"/>
  <c r="G4" i="4"/>
  <c r="H4" i="4"/>
  <c r="I4" i="4" s="1"/>
  <c r="G5" i="4"/>
  <c r="H5" i="4"/>
  <c r="I5" i="4"/>
  <c r="I3" i="4"/>
  <c r="E5" i="4"/>
  <c r="D5" i="4"/>
  <c r="F5" i="4" s="1"/>
  <c r="E4" i="4"/>
  <c r="E3" i="4"/>
  <c r="F3" i="4" s="1"/>
  <c r="D4" i="4"/>
  <c r="D3" i="4"/>
  <c r="F3" i="1"/>
  <c r="G78" i="1"/>
  <c r="H78" i="1" s="1"/>
  <c r="F78" i="1"/>
  <c r="G77" i="1"/>
  <c r="H77" i="1" s="1"/>
  <c r="F77" i="1"/>
  <c r="G76" i="1"/>
  <c r="H76" i="1" s="1"/>
  <c r="F76" i="1"/>
  <c r="G75" i="1"/>
  <c r="H75" i="1" s="1"/>
  <c r="F75" i="1"/>
  <c r="G73" i="1"/>
  <c r="H73" i="1" s="1"/>
  <c r="F73" i="1"/>
  <c r="G71" i="1"/>
  <c r="H71" i="1" s="1"/>
  <c r="F71" i="1"/>
  <c r="G69" i="1"/>
  <c r="H69" i="1" s="1"/>
  <c r="F69" i="1"/>
  <c r="G67" i="1"/>
  <c r="H67" i="1" s="1"/>
  <c r="F67" i="1"/>
  <c r="G66" i="1"/>
  <c r="H66" i="1" s="1"/>
  <c r="F66" i="1"/>
  <c r="G65" i="1"/>
  <c r="H65" i="1" s="1"/>
  <c r="F65" i="1"/>
  <c r="G64" i="1"/>
  <c r="H64" i="1" s="1"/>
  <c r="F64" i="1"/>
  <c r="G62" i="1"/>
  <c r="H62" i="1" s="1"/>
  <c r="F62" i="1"/>
  <c r="G60" i="1"/>
  <c r="H60" i="1" s="1"/>
  <c r="F60" i="1"/>
  <c r="G58" i="1"/>
  <c r="H58" i="1" s="1"/>
  <c r="F58" i="1"/>
  <c r="G56" i="1"/>
  <c r="H56" i="1" s="1"/>
  <c r="F56" i="1"/>
  <c r="G55" i="1"/>
  <c r="H55" i="1" s="1"/>
  <c r="F55" i="1"/>
  <c r="G54" i="1"/>
  <c r="H54" i="1" s="1"/>
  <c r="F54" i="1"/>
  <c r="G53" i="1"/>
  <c r="H53" i="1" s="1"/>
  <c r="F53" i="1"/>
  <c r="G51" i="1"/>
  <c r="H51" i="1" s="1"/>
  <c r="F51" i="1"/>
  <c r="G49" i="1"/>
  <c r="H49" i="1" s="1"/>
  <c r="F49" i="1"/>
  <c r="G47" i="1"/>
  <c r="H47" i="1" s="1"/>
  <c r="F47" i="1"/>
  <c r="G45" i="1"/>
  <c r="H45" i="1" s="1"/>
  <c r="F45" i="1"/>
  <c r="G44" i="1"/>
  <c r="H44" i="1" s="1"/>
  <c r="F44" i="1"/>
  <c r="G43" i="1"/>
  <c r="H43" i="1" s="1"/>
  <c r="F43" i="1"/>
  <c r="G42" i="1"/>
  <c r="H42" i="1" s="1"/>
  <c r="F42" i="1"/>
  <c r="G40" i="1"/>
  <c r="H40" i="1" s="1"/>
  <c r="F40" i="1"/>
  <c r="G38" i="1"/>
  <c r="H38" i="1" s="1"/>
  <c r="F38" i="1"/>
  <c r="G36" i="1"/>
  <c r="H36" i="1" s="1"/>
  <c r="F36" i="1"/>
  <c r="G34" i="1"/>
  <c r="H34" i="1" s="1"/>
  <c r="F34" i="1"/>
  <c r="G33" i="1"/>
  <c r="H33" i="1" s="1"/>
  <c r="F33" i="1"/>
  <c r="G32" i="1"/>
  <c r="H32" i="1" s="1"/>
  <c r="F32" i="1"/>
  <c r="G31" i="1"/>
  <c r="H31" i="1" s="1"/>
  <c r="F31" i="1"/>
  <c r="G29" i="1"/>
  <c r="H29" i="1" s="1"/>
  <c r="F29" i="1"/>
  <c r="G27" i="1"/>
  <c r="H27" i="1" s="1"/>
  <c r="F27" i="1"/>
  <c r="G25" i="1"/>
  <c r="H25" i="1" s="1"/>
  <c r="F25" i="1"/>
  <c r="G23" i="1"/>
  <c r="H23" i="1" s="1"/>
  <c r="F23" i="1"/>
  <c r="G22" i="1"/>
  <c r="H22" i="1" s="1"/>
  <c r="F22" i="1"/>
  <c r="G21" i="1"/>
  <c r="H21" i="1" s="1"/>
  <c r="F21" i="1"/>
  <c r="G20" i="1"/>
  <c r="H20" i="1" s="1"/>
  <c r="F20" i="1"/>
  <c r="G18" i="1"/>
  <c r="H18" i="1" s="1"/>
  <c r="F18" i="1"/>
  <c r="G16" i="1"/>
  <c r="H16" i="1" s="1"/>
  <c r="F16" i="1"/>
  <c r="G14" i="1"/>
  <c r="H14" i="1" s="1"/>
  <c r="F14" i="1"/>
  <c r="F10" i="1"/>
  <c r="G10" i="1"/>
  <c r="H10" i="1" s="1"/>
  <c r="F11" i="1"/>
  <c r="G11" i="1"/>
  <c r="H11" i="1" s="1"/>
  <c r="F12" i="1"/>
  <c r="G12" i="1"/>
  <c r="H12" i="1"/>
  <c r="G9" i="1"/>
  <c r="H9" i="1" s="1"/>
  <c r="F9" i="1"/>
  <c r="G7" i="1"/>
  <c r="H7" i="1" s="1"/>
  <c r="F7" i="1"/>
  <c r="G5" i="1"/>
  <c r="H5" i="1" s="1"/>
  <c r="F5" i="1"/>
  <c r="G3" i="1"/>
  <c r="H3" i="1" s="1"/>
  <c r="O16" i="3" l="1"/>
  <c r="O17" i="3"/>
  <c r="O15" i="3"/>
  <c r="O14" i="3"/>
  <c r="N8" i="3"/>
  <c r="F7" i="4"/>
  <c r="G3" i="4"/>
  <c r="H3" i="4" s="1"/>
  <c r="F4" i="4"/>
</calcChain>
</file>

<file path=xl/sharedStrings.xml><?xml version="1.0" encoding="utf-8"?>
<sst xmlns="http://schemas.openxmlformats.org/spreadsheetml/2006/main" count="132" uniqueCount="71">
  <si>
    <t>Ayoub</t>
  </si>
  <si>
    <t>Etan</t>
  </si>
  <si>
    <t>Safha</t>
  </si>
  <si>
    <t>Radjab</t>
  </si>
  <si>
    <t>Bafodé</t>
  </si>
  <si>
    <t>Mouhamed</t>
  </si>
  <si>
    <t>Marwan</t>
  </si>
  <si>
    <t>Carnets</t>
  </si>
  <si>
    <t>Pt1_Ay</t>
  </si>
  <si>
    <t>Pt2_Ay</t>
  </si>
  <si>
    <t>Pt3_Ay</t>
  </si>
  <si>
    <t>Pt4_Ay</t>
  </si>
  <si>
    <t>Pt1_Et</t>
  </si>
  <si>
    <t>Pt2_Et</t>
  </si>
  <si>
    <t>Pt3_Et</t>
  </si>
  <si>
    <t>Pt4_Et</t>
  </si>
  <si>
    <t>Pt1_Sa</t>
  </si>
  <si>
    <t>Pt2_Sa</t>
  </si>
  <si>
    <t>Pt3_Sa</t>
  </si>
  <si>
    <t>Pt4_Sa</t>
  </si>
  <si>
    <t>Pt1_Ra</t>
  </si>
  <si>
    <t>Pt2_Ra</t>
  </si>
  <si>
    <t>Pt3_Ra</t>
  </si>
  <si>
    <t>Pt4_Ra</t>
  </si>
  <si>
    <t>Pt1_Ba</t>
  </si>
  <si>
    <t>Pt2_Ba</t>
  </si>
  <si>
    <t>Pt3_Ba</t>
  </si>
  <si>
    <t>Pt4_Ba</t>
  </si>
  <si>
    <t>Pt1_Mo</t>
  </si>
  <si>
    <t>Pt2_Mo</t>
  </si>
  <si>
    <t>Pt3_Mo</t>
  </si>
  <si>
    <t>Pt4_Mo</t>
  </si>
  <si>
    <t>Pt1_Ma</t>
  </si>
  <si>
    <t>Pt2_Ma</t>
  </si>
  <si>
    <t>Pt3_Ma</t>
  </si>
  <si>
    <t>Pt4_Ma</t>
  </si>
  <si>
    <t>ID</t>
  </si>
  <si>
    <t>Hz</t>
  </si>
  <si>
    <t>V</t>
  </si>
  <si>
    <t>Di</t>
  </si>
  <si>
    <t>Stations</t>
  </si>
  <si>
    <r>
      <t>Hz</t>
    </r>
    <r>
      <rPr>
        <sz val="10"/>
        <color theme="1"/>
        <rFont val="Calibri"/>
        <family val="2"/>
        <scheme val="minor"/>
      </rPr>
      <t xml:space="preserve"> (moy)</t>
    </r>
  </si>
  <si>
    <r>
      <t>Dh</t>
    </r>
    <r>
      <rPr>
        <sz val="10"/>
        <color theme="1"/>
        <rFont val="Calibri"/>
        <family val="2"/>
        <scheme val="minor"/>
      </rPr>
      <t xml:space="preserve"> (moy)</t>
    </r>
  </si>
  <si>
    <r>
      <t>V</t>
    </r>
    <r>
      <rPr>
        <sz val="10"/>
        <color theme="1"/>
        <rFont val="Calibri"/>
        <family val="2"/>
        <scheme val="minor"/>
      </rPr>
      <t xml:space="preserve"> (moy)</t>
    </r>
  </si>
  <si>
    <t>Croquis :</t>
  </si>
  <si>
    <t>Mes formules :</t>
  </si>
  <si>
    <t>Carnet depuis la station :</t>
  </si>
  <si>
    <t>Pts visés</t>
  </si>
  <si>
    <t>Vo station</t>
  </si>
  <si>
    <t>Hz vers Pt</t>
  </si>
  <si>
    <t>Gisement</t>
  </si>
  <si>
    <t>Dh</t>
  </si>
  <si>
    <r>
      <rPr>
        <b/>
        <sz val="12"/>
        <color theme="1"/>
        <rFont val="Symbol"/>
        <family val="1"/>
        <charset val="2"/>
      </rPr>
      <t>D</t>
    </r>
    <r>
      <rPr>
        <b/>
        <sz val="12"/>
        <color theme="1"/>
        <rFont val="Calibri"/>
        <family val="2"/>
        <scheme val="minor"/>
      </rPr>
      <t xml:space="preserve"> E</t>
    </r>
  </si>
  <si>
    <r>
      <rPr>
        <b/>
        <sz val="12"/>
        <color theme="1"/>
        <rFont val="Symbol"/>
        <family val="1"/>
        <charset val="2"/>
      </rPr>
      <t>D</t>
    </r>
    <r>
      <rPr>
        <b/>
        <sz val="12"/>
        <color theme="1"/>
        <rFont val="Calibri"/>
        <family val="2"/>
        <scheme val="minor"/>
      </rPr>
      <t xml:space="preserve"> N</t>
    </r>
  </si>
  <si>
    <t>E</t>
  </si>
  <si>
    <t>N</t>
  </si>
  <si>
    <t>Coordonnées</t>
  </si>
  <si>
    <t>Visée</t>
  </si>
  <si>
    <r>
      <rPr>
        <b/>
        <sz val="14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(m)</t>
    </r>
  </si>
  <si>
    <r>
      <rPr>
        <b/>
        <sz val="14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 xml:space="preserve"> (m)</t>
    </r>
  </si>
  <si>
    <r>
      <rPr>
        <b/>
        <sz val="14"/>
        <color theme="1"/>
        <rFont val="Symbol"/>
        <family val="1"/>
        <charset val="2"/>
      </rPr>
      <t>D</t>
    </r>
    <r>
      <rPr>
        <b/>
        <sz val="14"/>
        <color theme="1"/>
        <rFont val="Calibri"/>
        <family val="2"/>
        <scheme val="minor"/>
      </rPr>
      <t xml:space="preserve"> E</t>
    </r>
    <r>
      <rPr>
        <b/>
        <sz val="10"/>
        <color theme="1"/>
        <rFont val="Calibri"/>
        <family val="2"/>
        <scheme val="minor"/>
      </rPr>
      <t xml:space="preserve"> (m)</t>
    </r>
  </si>
  <si>
    <r>
      <rPr>
        <b/>
        <sz val="14"/>
        <color theme="1"/>
        <rFont val="Symbol"/>
        <family val="1"/>
        <charset val="2"/>
      </rPr>
      <t>D</t>
    </r>
    <r>
      <rPr>
        <b/>
        <sz val="14"/>
        <color theme="1"/>
        <rFont val="Calibri"/>
        <family val="2"/>
        <scheme val="minor"/>
      </rPr>
      <t xml:space="preserve"> N</t>
    </r>
    <r>
      <rPr>
        <b/>
        <sz val="10"/>
        <color theme="1"/>
        <rFont val="Calibri"/>
        <family val="2"/>
        <scheme val="minor"/>
      </rPr>
      <t xml:space="preserve"> (m)</t>
    </r>
  </si>
  <si>
    <r>
      <t xml:space="preserve">Dist </t>
    </r>
    <r>
      <rPr>
        <b/>
        <i/>
        <sz val="10"/>
        <color theme="1"/>
        <rFont val="Calibri"/>
        <family val="2"/>
        <scheme val="minor"/>
      </rPr>
      <t>(m)</t>
    </r>
  </si>
  <si>
    <r>
      <t xml:space="preserve">Gis
</t>
    </r>
    <r>
      <rPr>
        <b/>
        <i/>
        <sz val="10"/>
        <color theme="1"/>
        <rFont val="Calibri"/>
        <family val="2"/>
        <scheme val="minor"/>
      </rPr>
      <t>(gon)</t>
    </r>
  </si>
  <si>
    <r>
      <t xml:space="preserve">Hz
</t>
    </r>
    <r>
      <rPr>
        <b/>
        <i/>
        <sz val="10"/>
        <color theme="1"/>
        <rFont val="Calibri"/>
        <family val="2"/>
        <scheme val="minor"/>
      </rPr>
      <t>(gon)</t>
    </r>
  </si>
  <si>
    <r>
      <t>G</t>
    </r>
    <r>
      <rPr>
        <b/>
        <sz val="8"/>
        <color theme="1"/>
        <rFont val="Calibri"/>
        <family val="2"/>
        <scheme val="minor"/>
      </rPr>
      <t>0</t>
    </r>
    <r>
      <rPr>
        <b/>
        <i/>
        <sz val="10"/>
        <color theme="1"/>
        <rFont val="Calibri"/>
        <family val="2"/>
        <scheme val="minor"/>
      </rPr>
      <t xml:space="preserve">
(gon)</t>
    </r>
  </si>
  <si>
    <r>
      <t>G</t>
    </r>
    <r>
      <rPr>
        <b/>
        <sz val="8"/>
        <color theme="1"/>
        <rFont val="Calibri"/>
        <family val="2"/>
        <scheme val="minor"/>
      </rPr>
      <t>0</t>
    </r>
    <r>
      <rPr>
        <b/>
        <sz val="14"/>
        <color theme="1"/>
        <rFont val="Calibri"/>
        <family val="2"/>
        <scheme val="minor"/>
      </rPr>
      <t xml:space="preserve"> moy</t>
    </r>
    <r>
      <rPr>
        <b/>
        <i/>
        <sz val="10"/>
        <color theme="1"/>
        <rFont val="Calibri"/>
        <family val="2"/>
        <scheme val="minor"/>
      </rPr>
      <t xml:space="preserve">
(gon)</t>
    </r>
  </si>
  <si>
    <r>
      <rPr>
        <b/>
        <sz val="14"/>
        <color theme="1"/>
        <rFont val="Symbol"/>
        <family val="1"/>
        <charset val="2"/>
      </rPr>
      <t xml:space="preserve">e
</t>
    </r>
    <r>
      <rPr>
        <b/>
        <i/>
        <sz val="8"/>
        <color theme="1"/>
        <rFont val="Calibri"/>
        <family val="2"/>
        <scheme val="minor"/>
      </rPr>
      <t>(mgon)</t>
    </r>
  </si>
  <si>
    <r>
      <rPr>
        <sz val="14"/>
        <color theme="1"/>
        <rFont val="Symbol"/>
        <family val="1"/>
        <charset val="2"/>
      </rPr>
      <t>S</t>
    </r>
    <r>
      <rPr>
        <sz val="14"/>
        <color theme="1"/>
        <rFont val="Calibri"/>
        <family val="2"/>
        <scheme val="minor"/>
      </rPr>
      <t xml:space="preserve"> = </t>
    </r>
  </si>
  <si>
    <r>
      <t xml:space="preserve">Gis
</t>
    </r>
    <r>
      <rPr>
        <b/>
        <i/>
        <sz val="10"/>
        <color theme="1"/>
        <rFont val="Calibri"/>
        <family val="2"/>
        <scheme val="minor"/>
      </rPr>
      <t>(rad)</t>
    </r>
  </si>
  <si>
    <t>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</si>
</sst>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_-* #,##0.000_-;\-* #,##0.000_-;_-* &quot;-&quot;??_-;_-@_-"/>
    <numFmt numFmtId="166" formatCode="0.0000"/>
    <numFmt numFmtId="167" formatCode="0.0"/>
  </numFmts>
  <fonts count="23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1"/>
      <charset val="2"/>
      <scheme val="minor"/>
    </font>
    <font>
      <b/>
      <sz val="12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1"/>
      <charset val="2"/>
      <scheme val="minor"/>
    </font>
    <font>
      <b/>
      <sz val="14"/>
      <color theme="1"/>
      <name val="Symbol"/>
      <family val="1"/>
      <charset val="2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1"/>
      <charset val="2"/>
      <scheme val="minor"/>
    </font>
    <font>
      <b/>
      <i/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1"/>
      <charset val="2"/>
      <scheme val="minor"/>
    </font>
    <font>
      <sz val="14"/>
      <color theme="1"/>
      <name val="Symbol"/>
      <family val="1"/>
      <charset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vertical="center"/>
    </xf>
    <xf numFmtId="165" fontId="0" fillId="0" borderId="0" xfId="1" applyNumberFormat="1" applyFont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164" fontId="0" fillId="0" borderId="11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5" fontId="3" fillId="0" borderId="5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165" fontId="3" fillId="0" borderId="7" xfId="1" applyNumberFormat="1" applyFont="1" applyBorder="1" applyAlignment="1">
      <alignment horizontal="center" vertical="center"/>
    </xf>
    <xf numFmtId="165" fontId="3" fillId="0" borderId="8" xfId="1" applyNumberFormat="1" applyFont="1" applyBorder="1" applyAlignment="1">
      <alignment horizontal="center" vertical="center"/>
    </xf>
    <xf numFmtId="165" fontId="3" fillId="0" borderId="9" xfId="1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indent="2"/>
    </xf>
    <xf numFmtId="0" fontId="7" fillId="0" borderId="14" xfId="0" applyFont="1" applyBorder="1" applyAlignment="1">
      <alignment horizontal="left" vertical="center" indent="2"/>
    </xf>
    <xf numFmtId="0" fontId="7" fillId="0" borderId="15" xfId="0" applyFont="1" applyBorder="1" applyAlignment="1">
      <alignment horizontal="left" vertical="center" indent="2"/>
    </xf>
    <xf numFmtId="0" fontId="7" fillId="0" borderId="0" xfId="0" applyFont="1" applyAlignment="1">
      <alignment horizontal="left" vertical="center" indent="2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0" xfId="0" applyNumberFormat="1"/>
    <xf numFmtId="165" fontId="3" fillId="0" borderId="1" xfId="1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65" fontId="3" fillId="0" borderId="22" xfId="1" applyNumberFormat="1" applyFont="1" applyFill="1" applyBorder="1" applyAlignment="1">
      <alignment horizontal="center" vertical="center"/>
    </xf>
    <xf numFmtId="165" fontId="3" fillId="0" borderId="2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43" fontId="3" fillId="0" borderId="25" xfId="1" applyFont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6" fontId="3" fillId="3" borderId="26" xfId="0" applyNumberFormat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65" fontId="3" fillId="0" borderId="8" xfId="1" applyNumberFormat="1" applyFont="1" applyFill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166" fontId="3" fillId="3" borderId="8" xfId="0" applyNumberFormat="1" applyFont="1" applyFill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7" fontId="3" fillId="0" borderId="9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right" vertical="center"/>
    </xf>
    <xf numFmtId="165" fontId="7" fillId="0" borderId="20" xfId="0" applyNumberFormat="1" applyFont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22" fillId="4" borderId="0" xfId="0" applyFont="1" applyFill="1" applyAlignment="1">
      <alignment vertical="center"/>
    </xf>
    <xf numFmtId="165" fontId="3" fillId="0" borderId="5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19" fillId="0" borderId="25" xfId="0" applyNumberFormat="1" applyFont="1" applyBorder="1" applyAlignment="1">
      <alignment horizontal="center" vertical="center"/>
    </xf>
    <xf numFmtId="165" fontId="19" fillId="0" borderId="27" xfId="0" applyNumberFormat="1" applyFont="1" applyBorder="1" applyAlignment="1">
      <alignment horizontal="center" vertical="center"/>
    </xf>
    <xf numFmtId="165" fontId="19" fillId="0" borderId="2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396240</xdr:colOff>
      <xdr:row>1</xdr:row>
      <xdr:rowOff>0</xdr:rowOff>
    </xdr:from>
    <xdr:to>
      <xdr:col>1</xdr:col>
      <xdr:colOff>236220</xdr:colOff>
      <xdr:row>2</xdr:row>
      <xdr:rowOff>68580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E29D9533-C2A1-4E56-A4DC-000435EE72C6}"/>
            </a:ext>
          </a:extLst>
        </xdr:cNvPr>
        <xdr:cNvGrpSpPr/>
      </xdr:nvGrpSpPr>
      <xdr:grpSpPr>
        <a:xfrm>
          <a:off x="396240" y="242985"/>
          <a:ext cx="423143" cy="331003"/>
          <a:chOff x="106680" y="1165860"/>
          <a:chExt cx="441960" cy="342900"/>
        </a:xfrm>
      </xdr:grpSpPr>
      <xdr:sp macro="" textlink="">
        <xdr:nvSpPr>
          <xdr:cNvPr id="3" name="Ellipse 2">
            <a:extLst>
              <a:ext uri="{FF2B5EF4-FFF2-40B4-BE49-F238E27FC236}">
                <a16:creationId xmlns:a16="http://schemas.microsoft.com/office/drawing/2014/main" id="{AF6D5CFE-A45C-F364-180A-B1ABCC24D799}"/>
              </a:ext>
            </a:extLst>
          </xdr:cNvPr>
          <xdr:cNvSpPr/>
        </xdr:nvSpPr>
        <xdr:spPr>
          <a:xfrm>
            <a:off x="327660" y="1409700"/>
            <a:ext cx="99060" cy="99060"/>
          </a:xfrm>
          <a:prstGeom prst="ellips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4" name="ZoneTexte 3">
            <a:extLst>
              <a:ext uri="{FF2B5EF4-FFF2-40B4-BE49-F238E27FC236}">
                <a16:creationId xmlns:a16="http://schemas.microsoft.com/office/drawing/2014/main" id="{520F5368-378C-D6B1-702F-BBD332F7E961}"/>
              </a:ext>
            </a:extLst>
          </xdr:cNvPr>
          <xdr:cNvSpPr txBox="1"/>
        </xdr:nvSpPr>
        <xdr:spPr>
          <a:xfrm>
            <a:off x="106680" y="1165860"/>
            <a:ext cx="441960" cy="2895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519</a:t>
            </a:r>
          </a:p>
        </xdr:txBody>
      </xdr:sp>
    </xdr:grpSp>
    <xdr:clientData/>
  </xdr:twoCellAnchor>
  <xdr:twoCellAnchor>
    <xdr:from>
      <xdr:col>2</xdr:col>
      <xdr:colOff>30480</xdr:colOff>
      <xdr:row>2</xdr:row>
      <xdr:rowOff>0</xdr:rowOff>
    </xdr:from>
    <xdr:to>
      <xdr:col>2</xdr:col>
      <xdr:colOff>472440</xdr:colOff>
      <xdr:row>3</xdr:row>
      <xdr:rowOff>22860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3974F3CF-6842-46EB-976D-6F2E87586C0B}"/>
            </a:ext>
          </a:extLst>
        </xdr:cNvPr>
        <xdr:cNvGrpSpPr/>
      </xdr:nvGrpSpPr>
      <xdr:grpSpPr>
        <a:xfrm>
          <a:off x="1488388" y="505408"/>
          <a:ext cx="441960" cy="285284"/>
          <a:chOff x="106680" y="1165860"/>
          <a:chExt cx="441960" cy="342900"/>
        </a:xfrm>
      </xdr:grpSpPr>
      <xdr:sp macro="" textlink="">
        <xdr:nvSpPr>
          <xdr:cNvPr id="6" name="Ellipse 5">
            <a:extLst>
              <a:ext uri="{FF2B5EF4-FFF2-40B4-BE49-F238E27FC236}">
                <a16:creationId xmlns:a16="http://schemas.microsoft.com/office/drawing/2014/main" id="{BD617BB1-EC3D-8234-C0B8-C16A31E6FE0D}"/>
              </a:ext>
            </a:extLst>
          </xdr:cNvPr>
          <xdr:cNvSpPr/>
        </xdr:nvSpPr>
        <xdr:spPr>
          <a:xfrm>
            <a:off x="327660" y="1409700"/>
            <a:ext cx="99060" cy="99060"/>
          </a:xfrm>
          <a:prstGeom prst="ellips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7" name="ZoneTexte 6">
            <a:extLst>
              <a:ext uri="{FF2B5EF4-FFF2-40B4-BE49-F238E27FC236}">
                <a16:creationId xmlns:a16="http://schemas.microsoft.com/office/drawing/2014/main" id="{62A28D22-A2CC-80EE-FCDF-F0DD3E1CE1F0}"/>
              </a:ext>
            </a:extLst>
          </xdr:cNvPr>
          <xdr:cNvSpPr txBox="1"/>
        </xdr:nvSpPr>
        <xdr:spPr>
          <a:xfrm>
            <a:off x="106680" y="1165860"/>
            <a:ext cx="441960" cy="2895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500</a:t>
            </a:r>
          </a:p>
        </xdr:txBody>
      </xdr:sp>
    </xdr:grpSp>
    <xdr:clientData/>
  </xdr:twoCellAnchor>
  <xdr:twoCellAnchor>
    <xdr:from>
      <xdr:col>3</xdr:col>
      <xdr:colOff>701040</xdr:colOff>
      <xdr:row>2</xdr:row>
      <xdr:rowOff>160020</xdr:rowOff>
    </xdr:from>
    <xdr:to>
      <xdr:col>4</xdr:col>
      <xdr:colOff>243840</xdr:colOff>
      <xdr:row>4</xdr:row>
      <xdr:rowOff>0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D906849B-24A1-4EA1-9230-E1EF102B8DBF}"/>
            </a:ext>
          </a:extLst>
        </xdr:cNvPr>
        <xdr:cNvGrpSpPr/>
      </xdr:nvGrpSpPr>
      <xdr:grpSpPr>
        <a:xfrm>
          <a:off x="3033693" y="665428"/>
          <a:ext cx="417545" cy="364827"/>
          <a:chOff x="106680" y="1165860"/>
          <a:chExt cx="441960" cy="342900"/>
        </a:xfrm>
      </xdr:grpSpPr>
      <xdr:sp macro="" textlink="">
        <xdr:nvSpPr>
          <xdr:cNvPr id="9" name="Ellipse 8">
            <a:extLst>
              <a:ext uri="{FF2B5EF4-FFF2-40B4-BE49-F238E27FC236}">
                <a16:creationId xmlns:a16="http://schemas.microsoft.com/office/drawing/2014/main" id="{9461C6F2-5906-3E89-5B22-D8245F53E51C}"/>
              </a:ext>
            </a:extLst>
          </xdr:cNvPr>
          <xdr:cNvSpPr/>
        </xdr:nvSpPr>
        <xdr:spPr>
          <a:xfrm>
            <a:off x="327660" y="1409700"/>
            <a:ext cx="99060" cy="99060"/>
          </a:xfrm>
          <a:prstGeom prst="ellips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" name="ZoneTexte 9">
            <a:extLst>
              <a:ext uri="{FF2B5EF4-FFF2-40B4-BE49-F238E27FC236}">
                <a16:creationId xmlns:a16="http://schemas.microsoft.com/office/drawing/2014/main" id="{CE4248D2-A3E0-A9A4-CE24-DB9EEF260D0E}"/>
              </a:ext>
            </a:extLst>
          </xdr:cNvPr>
          <xdr:cNvSpPr txBox="1"/>
        </xdr:nvSpPr>
        <xdr:spPr>
          <a:xfrm>
            <a:off x="106680" y="1165860"/>
            <a:ext cx="441960" cy="2895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521</a:t>
            </a:r>
          </a:p>
        </xdr:txBody>
      </xdr:sp>
    </xdr:grpSp>
    <xdr:clientData/>
  </xdr:twoCellAnchor>
  <xdr:twoCellAnchor>
    <xdr:from>
      <xdr:col>1</xdr:col>
      <xdr:colOff>38100</xdr:colOff>
      <xdr:row>4</xdr:row>
      <xdr:rowOff>186690</xdr:rowOff>
    </xdr:from>
    <xdr:to>
      <xdr:col>4</xdr:col>
      <xdr:colOff>304800</xdr:colOff>
      <xdr:row>9</xdr:row>
      <xdr:rowOff>38100</xdr:rowOff>
    </xdr:to>
    <xdr:grpSp>
      <xdr:nvGrpSpPr>
        <xdr:cNvPr id="11" name="Groupe 10">
          <a:extLst>
            <a:ext uri="{FF2B5EF4-FFF2-40B4-BE49-F238E27FC236}">
              <a16:creationId xmlns:a16="http://schemas.microsoft.com/office/drawing/2014/main" id="{32E3CF33-FA8B-4B5E-894F-6CEEF943FCA5}"/>
            </a:ext>
          </a:extLst>
        </xdr:cNvPr>
        <xdr:cNvGrpSpPr/>
      </xdr:nvGrpSpPr>
      <xdr:grpSpPr>
        <a:xfrm>
          <a:off x="621263" y="1216945"/>
          <a:ext cx="2890935" cy="1163527"/>
          <a:chOff x="640080" y="1348740"/>
          <a:chExt cx="2964180" cy="1203960"/>
        </a:xfrm>
      </xdr:grpSpPr>
      <xdr:grpSp>
        <xdr:nvGrpSpPr>
          <xdr:cNvPr id="12" name="Groupe 11">
            <a:extLst>
              <a:ext uri="{FF2B5EF4-FFF2-40B4-BE49-F238E27FC236}">
                <a16:creationId xmlns:a16="http://schemas.microsoft.com/office/drawing/2014/main" id="{B90A03C8-6635-EF9A-3CD6-FBC7BBD681C5}"/>
              </a:ext>
            </a:extLst>
          </xdr:cNvPr>
          <xdr:cNvGrpSpPr/>
        </xdr:nvGrpSpPr>
        <xdr:grpSpPr>
          <a:xfrm>
            <a:off x="693420" y="1348740"/>
            <a:ext cx="2910840" cy="1203960"/>
            <a:chOff x="-335280" y="1524000"/>
            <a:chExt cx="2910840" cy="1203960"/>
          </a:xfrm>
        </xdr:grpSpPr>
        <xdr:sp macro="" textlink="">
          <xdr:nvSpPr>
            <xdr:cNvPr id="14" name="Forme libre : forme 13">
              <a:extLst>
                <a:ext uri="{FF2B5EF4-FFF2-40B4-BE49-F238E27FC236}">
                  <a16:creationId xmlns:a16="http://schemas.microsoft.com/office/drawing/2014/main" id="{731F4419-6C7B-6B17-45B3-98BF20370891}"/>
                </a:ext>
              </a:extLst>
            </xdr:cNvPr>
            <xdr:cNvSpPr/>
          </xdr:nvSpPr>
          <xdr:spPr>
            <a:xfrm>
              <a:off x="1066800" y="1737360"/>
              <a:ext cx="1211580" cy="777240"/>
            </a:xfrm>
            <a:custGeom>
              <a:avLst/>
              <a:gdLst>
                <a:gd name="csX0" fmla="*/ 342900 w 1211580"/>
                <a:gd name="csY0" fmla="*/ 0 h 777240"/>
                <a:gd name="csX1" fmla="*/ 1211580 w 1211580"/>
                <a:gd name="csY1" fmla="*/ 198120 h 777240"/>
                <a:gd name="csX2" fmla="*/ 952500 w 1211580"/>
                <a:gd name="csY2" fmla="*/ 716280 h 777240"/>
                <a:gd name="csX3" fmla="*/ 0 w 1211580"/>
                <a:gd name="csY3" fmla="*/ 777240 h 777240"/>
                <a:gd name="csX4" fmla="*/ 342900 w 1211580"/>
                <a:gd name="csY4" fmla="*/ 0 h 777240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</a:cxnLst>
              <a:rect l="l" t="t" r="r" b="b"/>
              <a:pathLst>
                <a:path w="1211580" h="777240">
                  <a:moveTo>
                    <a:pt x="342900" y="0"/>
                  </a:moveTo>
                  <a:lnTo>
                    <a:pt x="1211580" y="198120"/>
                  </a:lnTo>
                  <a:lnTo>
                    <a:pt x="952500" y="716280"/>
                  </a:lnTo>
                  <a:lnTo>
                    <a:pt x="0" y="777240"/>
                  </a:lnTo>
                  <a:lnTo>
                    <a:pt x="342900" y="0"/>
                  </a:lnTo>
                  <a:close/>
                </a:path>
              </a:pathLst>
            </a:custGeom>
            <a:noFill/>
            <a:ln>
              <a:prstDash val="sysDot"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5" name="ZoneTexte 14">
              <a:extLst>
                <a:ext uri="{FF2B5EF4-FFF2-40B4-BE49-F238E27FC236}">
                  <a16:creationId xmlns:a16="http://schemas.microsoft.com/office/drawing/2014/main" id="{03736DCD-CB53-28E4-3022-19C8D79E5344}"/>
                </a:ext>
              </a:extLst>
            </xdr:cNvPr>
            <xdr:cNvSpPr txBox="1"/>
          </xdr:nvSpPr>
          <xdr:spPr>
            <a:xfrm>
              <a:off x="1219200" y="1524000"/>
              <a:ext cx="335280" cy="2743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100"/>
                <a:t>1</a:t>
              </a:r>
            </a:p>
          </xdr:txBody>
        </xdr:sp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62FC7706-1A06-81F8-EF5B-9B3A1612ADF8}"/>
                </a:ext>
              </a:extLst>
            </xdr:cNvPr>
            <xdr:cNvSpPr txBox="1"/>
          </xdr:nvSpPr>
          <xdr:spPr>
            <a:xfrm>
              <a:off x="2240280" y="1767840"/>
              <a:ext cx="335280" cy="2743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100"/>
                <a:t>2</a:t>
              </a:r>
            </a:p>
          </xdr:txBody>
        </xdr:sp>
        <xdr:sp macro="" textlink="">
          <xdr:nvSpPr>
            <xdr:cNvPr id="17" name="ZoneTexte 16">
              <a:extLst>
                <a:ext uri="{FF2B5EF4-FFF2-40B4-BE49-F238E27FC236}">
                  <a16:creationId xmlns:a16="http://schemas.microsoft.com/office/drawing/2014/main" id="{64E417B9-177F-125C-98DE-F4B35D96F177}"/>
                </a:ext>
              </a:extLst>
            </xdr:cNvPr>
            <xdr:cNvSpPr txBox="1"/>
          </xdr:nvSpPr>
          <xdr:spPr>
            <a:xfrm>
              <a:off x="1988820" y="2392680"/>
              <a:ext cx="335280" cy="2743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100"/>
                <a:t>3</a:t>
              </a:r>
            </a:p>
          </xdr:txBody>
        </xdr:sp>
        <xdr:sp macro="" textlink="">
          <xdr:nvSpPr>
            <xdr:cNvPr id="18" name="ZoneTexte 17">
              <a:extLst>
                <a:ext uri="{FF2B5EF4-FFF2-40B4-BE49-F238E27FC236}">
                  <a16:creationId xmlns:a16="http://schemas.microsoft.com/office/drawing/2014/main" id="{A7334DC1-C534-5913-639A-21F91CFC278E}"/>
                </a:ext>
              </a:extLst>
            </xdr:cNvPr>
            <xdr:cNvSpPr txBox="1"/>
          </xdr:nvSpPr>
          <xdr:spPr>
            <a:xfrm>
              <a:off x="822960" y="2453640"/>
              <a:ext cx="335280" cy="2743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100"/>
                <a:t>4</a:t>
              </a:r>
            </a:p>
          </xdr:txBody>
        </xdr:sp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DE38C5B8-74F4-62AC-0288-39C7F913C56F}"/>
                </a:ext>
              </a:extLst>
            </xdr:cNvPr>
            <xdr:cNvSpPr txBox="1"/>
          </xdr:nvSpPr>
          <xdr:spPr>
            <a:xfrm>
              <a:off x="-335280" y="2148840"/>
              <a:ext cx="662940" cy="2743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100"/>
                <a:t>Station</a:t>
              </a:r>
            </a:p>
          </xdr:txBody>
        </xdr:sp>
      </xdr:grpSp>
      <xdr:sp macro="" textlink="">
        <xdr:nvSpPr>
          <xdr:cNvPr id="13" name="Triangle isocèle 12">
            <a:extLst>
              <a:ext uri="{FF2B5EF4-FFF2-40B4-BE49-F238E27FC236}">
                <a16:creationId xmlns:a16="http://schemas.microsoft.com/office/drawing/2014/main" id="{F8DEE6FE-B623-CAC5-9EEA-1D7E04455D69}"/>
              </a:ext>
            </a:extLst>
          </xdr:cNvPr>
          <xdr:cNvSpPr/>
        </xdr:nvSpPr>
        <xdr:spPr>
          <a:xfrm>
            <a:off x="640080" y="1897380"/>
            <a:ext cx="132588" cy="114300"/>
          </a:xfrm>
          <a:prstGeom prst="triangle">
            <a:avLst/>
          </a:prstGeom>
          <a:solidFill>
            <a:srgbClr val="FFFF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opLeftCell="A72" zoomScale="220" zoomScaleNormal="220" workbookViewId="0"/>
  </sheetViews>
  <sheetFormatPr baseColWidth="10" defaultColWidth="8.85546875" defaultRowHeight="19.149999999999999" customHeight="1"/>
  <cols>
    <col min="1" max="2" width="8.85546875" style="1"/>
    <col min="3" max="4" width="13.7109375" style="1" bestFit="1" customWidth="1"/>
    <col min="5" max="5" width="9" style="1" bestFit="1" customWidth="1"/>
    <col min="6" max="8" width="10.5703125" style="1" customWidth="1"/>
    <col min="9" max="16384" width="8.85546875" style="1"/>
  </cols>
  <sheetData>
    <row r="1" spans="1:9" ht="19.149999999999999" customHeight="1" thickBot="1">
      <c r="A1" s="1" t="s">
        <v>7</v>
      </c>
    </row>
    <row r="2" spans="1:9" ht="27" customHeight="1">
      <c r="A2" s="5" t="s">
        <v>40</v>
      </c>
      <c r="B2" s="6" t="s">
        <v>36</v>
      </c>
      <c r="C2" s="6" t="s">
        <v>37</v>
      </c>
      <c r="D2" s="6" t="s">
        <v>38</v>
      </c>
      <c r="E2" s="10" t="s">
        <v>39</v>
      </c>
      <c r="F2" s="19" t="s">
        <v>41</v>
      </c>
      <c r="G2" s="20" t="s">
        <v>43</v>
      </c>
      <c r="H2" s="21" t="s">
        <v>42</v>
      </c>
    </row>
    <row r="3" spans="1:9" ht="19.149999999999999" customHeight="1">
      <c r="A3" s="73" t="s">
        <v>0</v>
      </c>
      <c r="B3" s="3">
        <v>500</v>
      </c>
      <c r="C3" s="4">
        <v>213.98249999999999</v>
      </c>
      <c r="D3" s="4">
        <v>100.64</v>
      </c>
      <c r="E3" s="11">
        <v>19.009</v>
      </c>
      <c r="F3" s="70">
        <f>IF(C4&lt;C3,(C4+200+C3)/2,(C4-200+C3)/2)</f>
        <v>213.988</v>
      </c>
      <c r="G3" s="71">
        <f>D3+(400-(D3+D4))/2</f>
        <v>100.64400000000002</v>
      </c>
      <c r="H3" s="72">
        <f>SIN(G3*PI()/200)*(E3+E4)/2</f>
        <v>19.009027342574921</v>
      </c>
      <c r="I3" s="2"/>
    </row>
    <row r="4" spans="1:9" ht="19.149999999999999" customHeight="1">
      <c r="A4" s="73"/>
      <c r="B4" s="3">
        <v>500</v>
      </c>
      <c r="C4" s="4">
        <v>13.993499999999999</v>
      </c>
      <c r="D4" s="4">
        <v>299.35199999999998</v>
      </c>
      <c r="E4" s="11">
        <v>19.010999999999999</v>
      </c>
      <c r="F4" s="70"/>
      <c r="G4" s="71"/>
      <c r="H4" s="72"/>
      <c r="I4" s="2"/>
    </row>
    <row r="5" spans="1:9" ht="19.149999999999999" customHeight="1">
      <c r="A5" s="73"/>
      <c r="B5" s="3">
        <v>519</v>
      </c>
      <c r="C5" s="4">
        <v>229.41050000000001</v>
      </c>
      <c r="D5" s="4">
        <v>100.4975</v>
      </c>
      <c r="E5" s="11">
        <v>42.981999999999999</v>
      </c>
      <c r="F5" s="70">
        <f>IF(C6&lt;C5,(C6+200+C5)/2,(C6-200+C5)/2)</f>
        <v>229.40950000000001</v>
      </c>
      <c r="G5" s="71">
        <f>D5+(400-(D5+D6))/2</f>
        <v>100.5</v>
      </c>
      <c r="H5" s="72">
        <f>SIN(G5*PI()/200)*(E5+E6)/2</f>
        <v>42.980674333888352</v>
      </c>
      <c r="I5" s="2"/>
    </row>
    <row r="6" spans="1:9" ht="19.149999999999999" customHeight="1">
      <c r="A6" s="73"/>
      <c r="B6" s="3">
        <v>519</v>
      </c>
      <c r="C6" s="4">
        <v>29.4085</v>
      </c>
      <c r="D6" s="4">
        <v>299.4975</v>
      </c>
      <c r="E6" s="11">
        <v>42.981999999999999</v>
      </c>
      <c r="F6" s="70"/>
      <c r="G6" s="71"/>
      <c r="H6" s="72"/>
      <c r="I6" s="2"/>
    </row>
    <row r="7" spans="1:9" ht="19.149999999999999" customHeight="1">
      <c r="A7" s="73"/>
      <c r="B7" s="3">
        <v>521</v>
      </c>
      <c r="C7" s="4">
        <v>75.507999999999996</v>
      </c>
      <c r="D7" s="4">
        <v>100.99550000000001</v>
      </c>
      <c r="E7" s="11">
        <v>15.638</v>
      </c>
      <c r="F7" s="70">
        <f>IF(C8&lt;C7,(C8+200+C7)/2,(C8-200+C7)/2)</f>
        <v>75.47</v>
      </c>
      <c r="G7" s="71">
        <f>D7+(400-(D7+D8))/2</f>
        <v>100.99000000000002</v>
      </c>
      <c r="H7" s="72">
        <f>SIN(G7*PI()/200)*(E7+E8)/2</f>
        <v>15.636109169477431</v>
      </c>
      <c r="I7" s="2"/>
    </row>
    <row r="8" spans="1:9" ht="19.149999999999999" customHeight="1">
      <c r="A8" s="73"/>
      <c r="B8" s="3">
        <v>521</v>
      </c>
      <c r="C8" s="4">
        <v>275.43200000000002</v>
      </c>
      <c r="D8" s="4">
        <v>299.01549999999997</v>
      </c>
      <c r="E8" s="11">
        <v>15.638</v>
      </c>
      <c r="F8" s="70"/>
      <c r="G8" s="71"/>
      <c r="H8" s="72"/>
      <c r="I8" s="2"/>
    </row>
    <row r="9" spans="1:9" ht="19.149999999999999" customHeight="1">
      <c r="A9" s="73"/>
      <c r="B9" s="3" t="s">
        <v>8</v>
      </c>
      <c r="C9" s="4">
        <v>100.55</v>
      </c>
      <c r="D9" s="4">
        <v>101.253</v>
      </c>
      <c r="E9" s="11">
        <v>11.958</v>
      </c>
      <c r="F9" s="13">
        <f>C9</f>
        <v>100.55</v>
      </c>
      <c r="G9" s="14">
        <f>D9</f>
        <v>101.253</v>
      </c>
      <c r="H9" s="15">
        <f>SIN(G9*PI()/200)*(E9)</f>
        <v>11.955683904677313</v>
      </c>
      <c r="I9" s="2"/>
    </row>
    <row r="10" spans="1:9" ht="19.149999999999999" customHeight="1">
      <c r="A10" s="73"/>
      <c r="B10" s="3" t="s">
        <v>9</v>
      </c>
      <c r="C10" s="4">
        <v>82.102000000000004</v>
      </c>
      <c r="D10" s="4">
        <v>101.1305</v>
      </c>
      <c r="E10" s="11">
        <v>13.664999999999999</v>
      </c>
      <c r="F10" s="13">
        <f t="shared" ref="F10:F12" si="0">C10</f>
        <v>82.102000000000004</v>
      </c>
      <c r="G10" s="14">
        <f t="shared" ref="G10:G12" si="1">D10</f>
        <v>101.1305</v>
      </c>
      <c r="H10" s="15">
        <f t="shared" ref="H10:H12" si="2">SIN(G10*PI()/200)*(E10)</f>
        <v>13.662845487018471</v>
      </c>
      <c r="I10" s="2"/>
    </row>
    <row r="11" spans="1:9" ht="19.149999999999999" customHeight="1">
      <c r="A11" s="73"/>
      <c r="B11" s="3" t="s">
        <v>10</v>
      </c>
      <c r="C11" s="4">
        <v>72.373999999999995</v>
      </c>
      <c r="D11" s="4">
        <v>102.108</v>
      </c>
      <c r="E11" s="11">
        <v>10.641999999999999</v>
      </c>
      <c r="F11" s="13">
        <f t="shared" si="0"/>
        <v>72.373999999999995</v>
      </c>
      <c r="G11" s="14">
        <f t="shared" si="1"/>
        <v>102.108</v>
      </c>
      <c r="H11" s="15">
        <f t="shared" si="2"/>
        <v>10.636166428240147</v>
      </c>
      <c r="I11" s="2"/>
    </row>
    <row r="12" spans="1:9" ht="19.149999999999999" customHeight="1" thickBot="1">
      <c r="A12" s="74"/>
      <c r="B12" s="8" t="s">
        <v>11</v>
      </c>
      <c r="C12" s="9">
        <v>91.969499999999996</v>
      </c>
      <c r="D12" s="9">
        <v>102.2765</v>
      </c>
      <c r="E12" s="12">
        <v>8.5039999999999996</v>
      </c>
      <c r="F12" s="16">
        <f t="shared" si="0"/>
        <v>91.969499999999996</v>
      </c>
      <c r="G12" s="17">
        <f t="shared" si="1"/>
        <v>102.2765</v>
      </c>
      <c r="H12" s="18">
        <f t="shared" si="2"/>
        <v>8.4985634668527119</v>
      </c>
      <c r="I12" s="2"/>
    </row>
    <row r="13" spans="1:9" ht="27" customHeight="1">
      <c r="A13" s="5" t="s">
        <v>40</v>
      </c>
      <c r="B13" s="6" t="s">
        <v>36</v>
      </c>
      <c r="C13" s="6" t="s">
        <v>37</v>
      </c>
      <c r="D13" s="6" t="s">
        <v>38</v>
      </c>
      <c r="E13" s="10" t="s">
        <v>39</v>
      </c>
      <c r="F13" s="19" t="s">
        <v>41</v>
      </c>
      <c r="G13" s="20" t="s">
        <v>43</v>
      </c>
      <c r="H13" s="21" t="s">
        <v>42</v>
      </c>
    </row>
    <row r="14" spans="1:9" ht="19.149999999999999" customHeight="1">
      <c r="A14" s="73" t="s">
        <v>1</v>
      </c>
      <c r="B14" s="3">
        <v>500</v>
      </c>
      <c r="C14" s="4">
        <v>197.90700000000001</v>
      </c>
      <c r="D14" s="4">
        <v>101.2334</v>
      </c>
      <c r="E14" s="11">
        <v>13.743</v>
      </c>
      <c r="F14" s="70">
        <f>IF(C15&lt;C14,(C15+200+C14)/2,(C15-200+C14)/2)</f>
        <v>197.91110000000003</v>
      </c>
      <c r="G14" s="71">
        <f>D14+(400-(D14+D15))/2</f>
        <v>101.23594999999999</v>
      </c>
      <c r="H14" s="72">
        <f>SIN(G14*PI()/200)*(E14+E15)/2</f>
        <v>13.740410121039204</v>
      </c>
      <c r="I14" s="2"/>
    </row>
    <row r="15" spans="1:9" ht="19.149999999999999" customHeight="1">
      <c r="A15" s="73"/>
      <c r="B15" s="3">
        <v>500</v>
      </c>
      <c r="C15" s="4">
        <v>397.91520000000003</v>
      </c>
      <c r="D15" s="4">
        <v>298.76150000000001</v>
      </c>
      <c r="E15" s="11">
        <v>13.743</v>
      </c>
      <c r="F15" s="70"/>
      <c r="G15" s="71"/>
      <c r="H15" s="72"/>
      <c r="I15" s="2"/>
    </row>
    <row r="16" spans="1:9" ht="19.149999999999999" customHeight="1">
      <c r="A16" s="73"/>
      <c r="B16" s="3">
        <v>519</v>
      </c>
      <c r="C16" s="4">
        <v>231.95400000000001</v>
      </c>
      <c r="D16" s="4">
        <v>100.7479</v>
      </c>
      <c r="E16" s="11">
        <v>35.768999999999998</v>
      </c>
      <c r="F16" s="70">
        <f>IF(C17&lt;C16,(C17+200+C16)/2,(C17-200+C16)/2)</f>
        <v>231.95400000000001</v>
      </c>
      <c r="G16" s="71">
        <f>D16+(400-(D16+D17))/2</f>
        <v>100.74929999999999</v>
      </c>
      <c r="H16" s="72">
        <f>SIN(G16*PI()/200)*(E16+E17)/2</f>
        <v>35.766522446686857</v>
      </c>
      <c r="I16" s="2"/>
    </row>
    <row r="17" spans="1:9" ht="19.149999999999999" customHeight="1">
      <c r="A17" s="73"/>
      <c r="B17" s="3">
        <v>519</v>
      </c>
      <c r="C17" s="4">
        <v>31.954000000000001</v>
      </c>
      <c r="D17" s="4">
        <v>299.24930000000001</v>
      </c>
      <c r="E17" s="11">
        <v>35.768999999999998</v>
      </c>
      <c r="F17" s="70"/>
      <c r="G17" s="71"/>
      <c r="H17" s="72"/>
      <c r="I17" s="2"/>
    </row>
    <row r="18" spans="1:9" ht="19.149999999999999" customHeight="1">
      <c r="A18" s="73"/>
      <c r="B18" s="3">
        <v>521</v>
      </c>
      <c r="C18" s="4">
        <v>78.523700000000005</v>
      </c>
      <c r="D18" s="4">
        <v>100.85550000000001</v>
      </c>
      <c r="E18" s="11">
        <v>23.72</v>
      </c>
      <c r="F18" s="70">
        <f>IF(C19&lt;C18,(C19+200+C18)/2,(C19-200+C18)/2)</f>
        <v>78.523650000000004</v>
      </c>
      <c r="G18" s="71">
        <f>D18+(400-(D18+D19))/2</f>
        <v>100.85720000000001</v>
      </c>
      <c r="H18" s="72">
        <f>SIN(G18*PI()/200)*(E18+E19)/2</f>
        <v>23.717849783420291</v>
      </c>
      <c r="I18" s="2"/>
    </row>
    <row r="19" spans="1:9" ht="19.149999999999999" customHeight="1">
      <c r="A19" s="73"/>
      <c r="B19" s="3">
        <v>521</v>
      </c>
      <c r="C19" s="4">
        <v>278.52359999999999</v>
      </c>
      <c r="D19" s="4">
        <v>299.14109999999999</v>
      </c>
      <c r="E19" s="11">
        <v>23.72</v>
      </c>
      <c r="F19" s="70"/>
      <c r="G19" s="71"/>
      <c r="H19" s="72"/>
      <c r="I19" s="2"/>
    </row>
    <row r="20" spans="1:9" ht="19.149999999999999" customHeight="1">
      <c r="A20" s="73"/>
      <c r="B20" s="3" t="s">
        <v>12</v>
      </c>
      <c r="C20" s="4">
        <v>201.69049999999999</v>
      </c>
      <c r="D20" s="4">
        <v>102.9015</v>
      </c>
      <c r="E20" s="11">
        <v>5.5190000000000001</v>
      </c>
      <c r="F20" s="13">
        <f>C20</f>
        <v>201.69049999999999</v>
      </c>
      <c r="G20" s="14">
        <f>D20</f>
        <v>102.9015</v>
      </c>
      <c r="H20" s="15">
        <f>SIN(G20*PI()/200)*(E20)</f>
        <v>5.5132688717984655</v>
      </c>
      <c r="I20" s="2"/>
    </row>
    <row r="21" spans="1:9" ht="19.149999999999999" customHeight="1">
      <c r="A21" s="73"/>
      <c r="B21" s="3" t="s">
        <v>15</v>
      </c>
      <c r="C21" s="4">
        <v>183.99799999999999</v>
      </c>
      <c r="D21" s="4">
        <v>102.30719999999999</v>
      </c>
      <c r="E21" s="11">
        <v>9.0050000000000008</v>
      </c>
      <c r="F21" s="13">
        <f t="shared" ref="F21:F23" si="3">C21</f>
        <v>183.99799999999999</v>
      </c>
      <c r="G21" s="14">
        <f t="shared" ref="G21:G23" si="4">D21</f>
        <v>102.30719999999999</v>
      </c>
      <c r="H21" s="15">
        <f t="shared" ref="H21:H23" si="5">SIN(G21*PI()/200)*(E21)</f>
        <v>8.9990868836280633</v>
      </c>
      <c r="I21" s="2"/>
    </row>
    <row r="22" spans="1:9" ht="19.149999999999999" customHeight="1">
      <c r="A22" s="73"/>
      <c r="B22" s="3" t="s">
        <v>14</v>
      </c>
      <c r="C22" s="4">
        <v>157.83529999999999</v>
      </c>
      <c r="D22" s="4">
        <v>102.996</v>
      </c>
      <c r="E22" s="11">
        <v>8.0619999999999994</v>
      </c>
      <c r="F22" s="13">
        <f t="shared" si="3"/>
        <v>157.83529999999999</v>
      </c>
      <c r="G22" s="14">
        <f t="shared" si="4"/>
        <v>102.996</v>
      </c>
      <c r="H22" s="15">
        <f t="shared" si="5"/>
        <v>8.0530740178387266</v>
      </c>
      <c r="I22" s="2"/>
    </row>
    <row r="23" spans="1:9" ht="19.149999999999999" customHeight="1" thickBot="1">
      <c r="A23" s="74"/>
      <c r="B23" s="8" t="s">
        <v>13</v>
      </c>
      <c r="C23" s="9">
        <v>154.64709999999999</v>
      </c>
      <c r="D23" s="9">
        <v>104.5406</v>
      </c>
      <c r="E23" s="12">
        <v>4.4950000000000001</v>
      </c>
      <c r="F23" s="16">
        <f t="shared" si="3"/>
        <v>154.64709999999999</v>
      </c>
      <c r="G23" s="17">
        <f t="shared" si="4"/>
        <v>104.5406</v>
      </c>
      <c r="H23" s="18">
        <f t="shared" si="5"/>
        <v>4.4835716948070097</v>
      </c>
      <c r="I23" s="2"/>
    </row>
    <row r="24" spans="1:9" ht="27" customHeight="1">
      <c r="A24" s="5" t="s">
        <v>40</v>
      </c>
      <c r="B24" s="6" t="s">
        <v>36</v>
      </c>
      <c r="C24" s="6" t="s">
        <v>37</v>
      </c>
      <c r="D24" s="6" t="s">
        <v>38</v>
      </c>
      <c r="E24" s="10" t="s">
        <v>39</v>
      </c>
      <c r="F24" s="19" t="s">
        <v>41</v>
      </c>
      <c r="G24" s="20" t="s">
        <v>43</v>
      </c>
      <c r="H24" s="21" t="s">
        <v>42</v>
      </c>
    </row>
    <row r="25" spans="1:9" ht="19.149999999999999" customHeight="1">
      <c r="A25" s="73" t="s">
        <v>2</v>
      </c>
      <c r="B25" s="3">
        <v>500</v>
      </c>
      <c r="C25" s="4">
        <v>326.47179999999997</v>
      </c>
      <c r="D25" s="4">
        <v>100.83369999999999</v>
      </c>
      <c r="E25" s="11">
        <v>13.744</v>
      </c>
      <c r="F25" s="70">
        <f>IF(C26&lt;C25,(C26+200+C25)/2,(C26-200+C25)/2)</f>
        <v>326.48455000000001</v>
      </c>
      <c r="G25" s="71">
        <f>D25+(400-(D25+D26))/2</f>
        <v>100.82449999999997</v>
      </c>
      <c r="H25" s="72">
        <f>SIN(G25*PI()/200)*(E25+E26)/2</f>
        <v>13.742847348142865</v>
      </c>
      <c r="I25" s="2"/>
    </row>
    <row r="26" spans="1:9" ht="19.149999999999999" customHeight="1">
      <c r="A26" s="73"/>
      <c r="B26" s="3">
        <v>500</v>
      </c>
      <c r="C26" s="4">
        <v>126.4973</v>
      </c>
      <c r="D26" s="4">
        <v>299.18470000000002</v>
      </c>
      <c r="E26" s="11">
        <v>13.744</v>
      </c>
      <c r="F26" s="70"/>
      <c r="G26" s="71"/>
      <c r="H26" s="72"/>
      <c r="I26" s="2"/>
    </row>
    <row r="27" spans="1:9" ht="19.149999999999999" customHeight="1">
      <c r="A27" s="73"/>
      <c r="B27" s="3">
        <v>519</v>
      </c>
      <c r="C27" s="4">
        <v>360.53980000000001</v>
      </c>
      <c r="D27" s="4">
        <v>100.5869</v>
      </c>
      <c r="E27" s="11">
        <v>35.771999999999998</v>
      </c>
      <c r="F27" s="70">
        <f>IF(C28&lt;C27,(C28+200+C27)/2,(C28-200+C27)/2)</f>
        <v>360.54405000000003</v>
      </c>
      <c r="G27" s="71">
        <f>D27+(400-(D27+D28))/2</f>
        <v>100.58719999999998</v>
      </c>
      <c r="H27" s="72">
        <f>SIN(G27*PI()/200)*(E27+E28)/2</f>
        <v>35.770478324685655</v>
      </c>
      <c r="I27" s="2"/>
    </row>
    <row r="28" spans="1:9" ht="19.149999999999999" customHeight="1">
      <c r="A28" s="73"/>
      <c r="B28" s="3">
        <v>519</v>
      </c>
      <c r="C28" s="4">
        <v>160.54830000000001</v>
      </c>
      <c r="D28" s="4">
        <v>299.41250000000002</v>
      </c>
      <c r="E28" s="11">
        <v>35.771999999999998</v>
      </c>
      <c r="F28" s="70"/>
      <c r="G28" s="71"/>
      <c r="H28" s="72"/>
      <c r="I28" s="2"/>
    </row>
    <row r="29" spans="1:9" ht="19.149999999999999" customHeight="1">
      <c r="A29" s="73"/>
      <c r="B29" s="3">
        <v>521</v>
      </c>
      <c r="C29" s="4">
        <v>207.11</v>
      </c>
      <c r="D29" s="4">
        <v>100.60469999999999</v>
      </c>
      <c r="E29" s="11">
        <v>23.716999999999999</v>
      </c>
      <c r="F29" s="70">
        <f>IF(C30&lt;C29,(C30+200+C29)/2,(C30-200+C29)/2)</f>
        <v>207.1165</v>
      </c>
      <c r="G29" s="71">
        <f>D29+(400-(D29+D30))/2</f>
        <v>100.61035</v>
      </c>
      <c r="H29" s="72">
        <f>SIN(G29*PI()/200)*(E29+E30)/2</f>
        <v>23.71591000606055</v>
      </c>
      <c r="I29" s="2"/>
    </row>
    <row r="30" spans="1:9" ht="19.149999999999999" customHeight="1">
      <c r="A30" s="73"/>
      <c r="B30" s="3">
        <v>521</v>
      </c>
      <c r="C30" s="4">
        <v>7.1230000000000002</v>
      </c>
      <c r="D30" s="4">
        <v>299.38400000000001</v>
      </c>
      <c r="E30" s="11">
        <v>23.716999999999999</v>
      </c>
      <c r="F30" s="70"/>
      <c r="G30" s="71"/>
      <c r="H30" s="72"/>
      <c r="I30" s="2"/>
    </row>
    <row r="31" spans="1:9" ht="19.149999999999999" customHeight="1">
      <c r="A31" s="73"/>
      <c r="B31" s="3" t="s">
        <v>17</v>
      </c>
      <c r="C31" s="4">
        <v>293.14060000000001</v>
      </c>
      <c r="D31" s="4">
        <v>103.20229999999999</v>
      </c>
      <c r="E31" s="11">
        <v>4.4960000000000004</v>
      </c>
      <c r="F31" s="13">
        <f>C31</f>
        <v>293.14060000000001</v>
      </c>
      <c r="G31" s="14">
        <f>D31</f>
        <v>103.20229999999999</v>
      </c>
      <c r="H31" s="15">
        <f>SIN(G31*PI()/200)*(E31)</f>
        <v>4.4903131926395092</v>
      </c>
      <c r="I31" s="2"/>
    </row>
    <row r="32" spans="1:9" ht="19.149999999999999" customHeight="1">
      <c r="A32" s="73"/>
      <c r="B32" s="3" t="s">
        <v>16</v>
      </c>
      <c r="C32" s="4">
        <v>330.20420000000001</v>
      </c>
      <c r="D32" s="4">
        <v>101.7941</v>
      </c>
      <c r="E32" s="11">
        <v>5.5170000000000003</v>
      </c>
      <c r="F32" s="13">
        <f t="shared" ref="F32:F34" si="6">C32</f>
        <v>330.20420000000001</v>
      </c>
      <c r="G32" s="14">
        <f t="shared" ref="G32:G34" si="7">D32</f>
        <v>101.7941</v>
      </c>
      <c r="H32" s="15">
        <f t="shared" ref="H32:H34" si="8">SIN(G32*PI()/200)*(E32)</f>
        <v>5.5148093283332607</v>
      </c>
      <c r="I32" s="2"/>
    </row>
    <row r="33" spans="1:9" ht="19.149999999999999" customHeight="1">
      <c r="A33" s="73"/>
      <c r="B33" s="3" t="s">
        <v>19</v>
      </c>
      <c r="C33" s="4">
        <v>312.4341</v>
      </c>
      <c r="D33" s="4">
        <v>101.6412</v>
      </c>
      <c r="E33" s="11">
        <v>8.9920000000000009</v>
      </c>
      <c r="F33" s="13">
        <f t="shared" si="6"/>
        <v>312.4341</v>
      </c>
      <c r="G33" s="14">
        <f t="shared" si="7"/>
        <v>101.6412</v>
      </c>
      <c r="H33" s="15">
        <f t="shared" si="8"/>
        <v>8.989012107141404</v>
      </c>
      <c r="I33" s="2"/>
    </row>
    <row r="34" spans="1:9" ht="19.149999999999999" customHeight="1" thickBot="1">
      <c r="A34" s="74"/>
      <c r="B34" s="8" t="s">
        <v>18</v>
      </c>
      <c r="C34" s="9">
        <v>286.3218</v>
      </c>
      <c r="D34" s="9">
        <v>102.2144</v>
      </c>
      <c r="E34" s="12">
        <v>8.0519999999999996</v>
      </c>
      <c r="F34" s="16">
        <f t="shared" si="6"/>
        <v>286.3218</v>
      </c>
      <c r="G34" s="17">
        <f t="shared" si="7"/>
        <v>102.2144</v>
      </c>
      <c r="H34" s="18">
        <f t="shared" si="8"/>
        <v>8.0471294065348076</v>
      </c>
      <c r="I34" s="2"/>
    </row>
    <row r="35" spans="1:9" ht="27" customHeight="1">
      <c r="A35" s="5" t="s">
        <v>40</v>
      </c>
      <c r="B35" s="6" t="s">
        <v>36</v>
      </c>
      <c r="C35" s="6" t="s">
        <v>37</v>
      </c>
      <c r="D35" s="6" t="s">
        <v>38</v>
      </c>
      <c r="E35" s="10" t="s">
        <v>39</v>
      </c>
      <c r="F35" s="19" t="s">
        <v>41</v>
      </c>
      <c r="G35" s="20" t="s">
        <v>43</v>
      </c>
      <c r="H35" s="21" t="s">
        <v>42</v>
      </c>
    </row>
    <row r="36" spans="1:9" ht="19.149999999999999" customHeight="1">
      <c r="A36" s="73" t="s">
        <v>3</v>
      </c>
      <c r="B36" s="3">
        <v>500</v>
      </c>
      <c r="C36" s="4">
        <v>8.6809999999999992</v>
      </c>
      <c r="D36" s="4">
        <v>100.65049999999999</v>
      </c>
      <c r="E36" s="11">
        <v>11.58</v>
      </c>
      <c r="F36" s="70">
        <f>IF(C37&lt;C36,(C37+200+C36)/2,(C37-200+C36)/2)</f>
        <v>8.6780000000000044</v>
      </c>
      <c r="G36" s="71">
        <f>D36+(400-(D36+D37))/2</f>
        <v>100.64599999999999</v>
      </c>
      <c r="H36" s="72">
        <f>SIN(G36*PI()/200)*(E36+E37)/2</f>
        <v>11.578403868430133</v>
      </c>
      <c r="I36" s="2"/>
    </row>
    <row r="37" spans="1:9" ht="19.149999999999999" customHeight="1">
      <c r="A37" s="73"/>
      <c r="B37" s="3">
        <v>500</v>
      </c>
      <c r="C37" s="4">
        <v>208.67500000000001</v>
      </c>
      <c r="D37" s="4">
        <v>299.35849999999999</v>
      </c>
      <c r="E37" s="11">
        <v>11.577999999999999</v>
      </c>
      <c r="F37" s="70"/>
      <c r="G37" s="71"/>
      <c r="H37" s="72"/>
      <c r="I37" s="2"/>
    </row>
    <row r="38" spans="1:9" ht="19.149999999999999" customHeight="1">
      <c r="A38" s="73"/>
      <c r="B38" s="3">
        <v>519</v>
      </c>
      <c r="C38" s="4">
        <v>4.3380000000000001</v>
      </c>
      <c r="D38" s="4">
        <v>100.477</v>
      </c>
      <c r="E38" s="11">
        <v>36.491</v>
      </c>
      <c r="F38" s="70">
        <f>IF(C39&lt;C38,(C39+200+C38)/2,(C39-200+C38)/2)</f>
        <v>4.3337499999999984</v>
      </c>
      <c r="G38" s="71">
        <f>D38+(400-(D38+D39))/2</f>
        <v>100.47475</v>
      </c>
      <c r="H38" s="72">
        <f>SIN(G38*PI()/200)*(E38+E39)/2</f>
        <v>36.489485347086536</v>
      </c>
      <c r="I38" s="2"/>
    </row>
    <row r="39" spans="1:9" ht="19.149999999999999" customHeight="1">
      <c r="A39" s="73"/>
      <c r="B39" s="3">
        <v>519</v>
      </c>
      <c r="C39" s="4">
        <v>204.3295</v>
      </c>
      <c r="D39" s="4">
        <v>299.52749999999997</v>
      </c>
      <c r="E39" s="11">
        <v>36.49</v>
      </c>
      <c r="F39" s="70"/>
      <c r="G39" s="71"/>
      <c r="H39" s="72"/>
      <c r="I39" s="2"/>
    </row>
    <row r="40" spans="1:9" ht="19.149999999999999" customHeight="1">
      <c r="A40" s="73"/>
      <c r="B40" s="3">
        <v>521</v>
      </c>
      <c r="C40" s="4">
        <v>199.226</v>
      </c>
      <c r="D40" s="4">
        <v>100.5675</v>
      </c>
      <c r="E40" s="11">
        <v>19.335999999999999</v>
      </c>
      <c r="F40" s="70">
        <f>IF(C41&lt;C40,(C41+200+C40)/2,(C41-200+C40)/2)</f>
        <v>199.22200000000001</v>
      </c>
      <c r="G40" s="71">
        <f>D40+(400-(D40+D41))/2</f>
        <v>100.56125</v>
      </c>
      <c r="H40" s="72">
        <f>SIN(G40*PI()/200)*(E40+E41)/2</f>
        <v>19.335248573873777</v>
      </c>
      <c r="I40" s="2"/>
    </row>
    <row r="41" spans="1:9" ht="19.149999999999999" customHeight="1">
      <c r="A41" s="73"/>
      <c r="B41" s="3">
        <v>521</v>
      </c>
      <c r="C41" s="4">
        <v>399.21800000000002</v>
      </c>
      <c r="D41" s="4">
        <v>299.44499999999999</v>
      </c>
      <c r="E41" s="11">
        <v>19.335999999999999</v>
      </c>
      <c r="F41" s="70"/>
      <c r="G41" s="71"/>
      <c r="H41" s="72"/>
      <c r="I41" s="2"/>
    </row>
    <row r="42" spans="1:9" ht="19.149999999999999" customHeight="1">
      <c r="A42" s="73"/>
      <c r="B42" s="3" t="s">
        <v>20</v>
      </c>
      <c r="C42" s="4">
        <v>53.712499999999999</v>
      </c>
      <c r="D42" s="4">
        <v>103.20650000000001</v>
      </c>
      <c r="E42" s="11">
        <v>4.4820000000000002</v>
      </c>
      <c r="F42" s="13">
        <f>C42</f>
        <v>53.712499999999999</v>
      </c>
      <c r="G42" s="14">
        <f>D42</f>
        <v>103.20650000000001</v>
      </c>
      <c r="H42" s="15">
        <f>SIN(G42*PI()/200)*(E42)</f>
        <v>4.4763160233662065</v>
      </c>
      <c r="I42" s="2"/>
    </row>
    <row r="43" spans="1:9" ht="19.149999999999999" customHeight="1">
      <c r="A43" s="73"/>
      <c r="B43" s="3" t="s">
        <v>21</v>
      </c>
      <c r="C43" s="4">
        <v>32.762999999999998</v>
      </c>
      <c r="D43" s="4">
        <v>101.477</v>
      </c>
      <c r="E43" s="11">
        <v>7.5270000000000001</v>
      </c>
      <c r="F43" s="13">
        <f t="shared" ref="F43:F45" si="9">C43</f>
        <v>32.762999999999998</v>
      </c>
      <c r="G43" s="14">
        <f t="shared" ref="G43:G45" si="10">D43</f>
        <v>101.477</v>
      </c>
      <c r="H43" s="15">
        <f t="shared" ref="H43:H45" si="11">SIN(G43*PI()/200)*(E43)</f>
        <v>7.5249743090665167</v>
      </c>
      <c r="I43" s="2"/>
    </row>
    <row r="44" spans="1:9" ht="19.149999999999999" customHeight="1">
      <c r="A44" s="73"/>
      <c r="B44" s="3" t="s">
        <v>22</v>
      </c>
      <c r="C44" s="4">
        <v>58.4465</v>
      </c>
      <c r="D44" s="4">
        <v>100.648</v>
      </c>
      <c r="E44" s="11">
        <v>9.6270000000000007</v>
      </c>
      <c r="F44" s="13">
        <f t="shared" si="9"/>
        <v>58.4465</v>
      </c>
      <c r="G44" s="14">
        <f t="shared" si="10"/>
        <v>100.648</v>
      </c>
      <c r="H44" s="15">
        <f t="shared" si="11"/>
        <v>9.6265012912452192</v>
      </c>
      <c r="I44" s="2"/>
    </row>
    <row r="45" spans="1:9" ht="19.149999999999999" customHeight="1" thickBot="1">
      <c r="A45" s="74"/>
      <c r="B45" s="8" t="s">
        <v>23</v>
      </c>
      <c r="C45" s="9">
        <v>80.216999999999999</v>
      </c>
      <c r="D45" s="9">
        <v>101.49550000000001</v>
      </c>
      <c r="E45" s="12">
        <v>7.1749999999999998</v>
      </c>
      <c r="F45" s="16">
        <f t="shared" si="9"/>
        <v>80.216999999999999</v>
      </c>
      <c r="G45" s="17">
        <f t="shared" si="10"/>
        <v>101.49550000000001</v>
      </c>
      <c r="H45" s="18">
        <f t="shared" si="11"/>
        <v>7.1730203677205084</v>
      </c>
      <c r="I45" s="2"/>
    </row>
    <row r="46" spans="1:9" ht="27" customHeight="1">
      <c r="A46" s="5" t="s">
        <v>40</v>
      </c>
      <c r="B46" s="6" t="s">
        <v>36</v>
      </c>
      <c r="C46" s="6" t="s">
        <v>37</v>
      </c>
      <c r="D46" s="6" t="s">
        <v>38</v>
      </c>
      <c r="E46" s="10" t="s">
        <v>39</v>
      </c>
      <c r="F46" s="19" t="s">
        <v>41</v>
      </c>
      <c r="G46" s="20" t="s">
        <v>43</v>
      </c>
      <c r="H46" s="21" t="s">
        <v>42</v>
      </c>
    </row>
    <row r="47" spans="1:9" ht="19.149999999999999" customHeight="1">
      <c r="A47" s="73" t="s">
        <v>4</v>
      </c>
      <c r="B47" s="3">
        <v>500</v>
      </c>
      <c r="C47" s="4">
        <v>82.132999999999996</v>
      </c>
      <c r="D47" s="4">
        <v>100.836</v>
      </c>
      <c r="E47" s="11">
        <v>19.012</v>
      </c>
      <c r="F47" s="70">
        <f>IF(C48&lt;C47,(C48+200+C47)/2,(C48-200+C47)/2)</f>
        <v>82.132999999999981</v>
      </c>
      <c r="G47" s="71">
        <f>D47+(400-(D47+D48))/2</f>
        <v>100.83149999999999</v>
      </c>
      <c r="H47" s="72">
        <f>SIN(G47*PI()/200)*(E47+E48)/2</f>
        <v>19.010378354590156</v>
      </c>
      <c r="I47" s="2"/>
    </row>
    <row r="48" spans="1:9" ht="19.149999999999999" customHeight="1">
      <c r="A48" s="73"/>
      <c r="B48" s="3">
        <v>500</v>
      </c>
      <c r="C48" s="4">
        <v>282.13299999999998</v>
      </c>
      <c r="D48" s="4">
        <v>299.173</v>
      </c>
      <c r="E48" s="11">
        <v>19.012</v>
      </c>
      <c r="F48" s="70"/>
      <c r="G48" s="71"/>
      <c r="H48" s="72"/>
      <c r="I48" s="2"/>
    </row>
    <row r="49" spans="1:9" ht="19.149999999999999" customHeight="1">
      <c r="A49" s="73"/>
      <c r="B49" s="3">
        <v>519</v>
      </c>
      <c r="C49" s="4">
        <v>97.569000000000003</v>
      </c>
      <c r="D49" s="4">
        <v>100.592</v>
      </c>
      <c r="E49" s="11">
        <v>42.984000000000002</v>
      </c>
      <c r="F49" s="70">
        <f>IF(C50&lt;C49,(C50+200+C49)/2,(C50-200+C49)/2)</f>
        <v>97.573000000000008</v>
      </c>
      <c r="G49" s="71">
        <f>D49+(400-(D49+D50))/2</f>
        <v>100.59650000000001</v>
      </c>
      <c r="H49" s="72">
        <f>SIN(G49*PI()/200)*(E49+E50)/2</f>
        <v>42.982113163344721</v>
      </c>
      <c r="I49" s="2"/>
    </row>
    <row r="50" spans="1:9" ht="19.149999999999999" customHeight="1">
      <c r="A50" s="73"/>
      <c r="B50" s="3">
        <v>519</v>
      </c>
      <c r="C50" s="4">
        <v>297.577</v>
      </c>
      <c r="D50" s="4">
        <v>299.399</v>
      </c>
      <c r="E50" s="11">
        <v>42.984000000000002</v>
      </c>
      <c r="F50" s="70"/>
      <c r="G50" s="71"/>
      <c r="H50" s="72"/>
      <c r="I50" s="2"/>
    </row>
    <row r="51" spans="1:9" ht="19.149999999999999" customHeight="1">
      <c r="A51" s="73"/>
      <c r="B51" s="3">
        <v>521</v>
      </c>
      <c r="C51" s="4">
        <v>343.69200000000001</v>
      </c>
      <c r="D51" s="4">
        <v>101.2195</v>
      </c>
      <c r="E51" s="11">
        <v>15.696999999999999</v>
      </c>
      <c r="F51" s="70">
        <f>IF(C52&lt;C51,(C52+200+C51)/2,(C52-200+C51)/2)</f>
        <v>343.66649999999998</v>
      </c>
      <c r="G51" s="71">
        <f>D51+(400-(D51+D52))/2</f>
        <v>101.2255</v>
      </c>
      <c r="H51" s="72">
        <f>SIN(G51*PI()/200)*(E51+E52)/2</f>
        <v>15.694091697098678</v>
      </c>
      <c r="I51" s="2"/>
    </row>
    <row r="52" spans="1:9" ht="19.149999999999999" customHeight="1">
      <c r="A52" s="73"/>
      <c r="B52" s="3">
        <v>521</v>
      </c>
      <c r="C52" s="4">
        <v>143.64099999999999</v>
      </c>
      <c r="D52" s="4">
        <v>298.76850000000002</v>
      </c>
      <c r="E52" s="11">
        <v>15.696999999999999</v>
      </c>
      <c r="F52" s="70"/>
      <c r="G52" s="71"/>
      <c r="H52" s="72"/>
      <c r="I52" s="2"/>
    </row>
    <row r="53" spans="1:9" ht="19.149999999999999" customHeight="1">
      <c r="A53" s="73"/>
      <c r="B53" s="3" t="s">
        <v>24</v>
      </c>
      <c r="C53" s="4">
        <v>100.55249999999999</v>
      </c>
      <c r="D53" s="4">
        <v>101.253</v>
      </c>
      <c r="E53" s="11">
        <v>11.958</v>
      </c>
      <c r="F53" s="13">
        <f>C53</f>
        <v>100.55249999999999</v>
      </c>
      <c r="G53" s="14">
        <f>D53</f>
        <v>101.253</v>
      </c>
      <c r="H53" s="15">
        <f>SIN(G53*PI()/200)*(E53)</f>
        <v>11.955683904677313</v>
      </c>
      <c r="I53" s="2"/>
    </row>
    <row r="54" spans="1:9" ht="19.149999999999999" customHeight="1">
      <c r="A54" s="73"/>
      <c r="B54" s="3" t="s">
        <v>25</v>
      </c>
      <c r="C54" s="4">
        <v>82.102000000000004</v>
      </c>
      <c r="D54" s="4">
        <v>101.43049999999999</v>
      </c>
      <c r="E54" s="11">
        <v>13.664999999999999</v>
      </c>
      <c r="F54" s="13">
        <f t="shared" ref="F54:F56" si="12">C54</f>
        <v>82.102000000000004</v>
      </c>
      <c r="G54" s="14">
        <f t="shared" ref="G54:G56" si="13">D54</f>
        <v>101.43049999999999</v>
      </c>
      <c r="H54" s="15">
        <f t="shared" ref="H54:H56" si="14">SIN(G54*PI()/200)*(E54)</f>
        <v>13.661550335612711</v>
      </c>
      <c r="I54" s="2"/>
    </row>
    <row r="55" spans="1:9" ht="19.149999999999999" customHeight="1">
      <c r="A55" s="73"/>
      <c r="B55" s="3" t="s">
        <v>26</v>
      </c>
      <c r="C55" s="4">
        <v>72.373999999999995</v>
      </c>
      <c r="D55" s="4">
        <v>102.108</v>
      </c>
      <c r="E55" s="11">
        <v>10.641999999999999</v>
      </c>
      <c r="F55" s="13">
        <f t="shared" si="12"/>
        <v>72.373999999999995</v>
      </c>
      <c r="G55" s="14">
        <f t="shared" si="13"/>
        <v>102.108</v>
      </c>
      <c r="H55" s="15">
        <f t="shared" si="14"/>
        <v>10.636166428240147</v>
      </c>
      <c r="I55" s="2"/>
    </row>
    <row r="56" spans="1:9" ht="19.149999999999999" customHeight="1" thickBot="1">
      <c r="A56" s="74"/>
      <c r="B56" s="8" t="s">
        <v>27</v>
      </c>
      <c r="C56" s="9">
        <v>91.969499999999996</v>
      </c>
      <c r="D56" s="9">
        <v>102.2765</v>
      </c>
      <c r="E56" s="12">
        <v>8.5039999999999996</v>
      </c>
      <c r="F56" s="16">
        <f t="shared" si="12"/>
        <v>91.969499999999996</v>
      </c>
      <c r="G56" s="17">
        <f t="shared" si="13"/>
        <v>102.2765</v>
      </c>
      <c r="H56" s="18">
        <f t="shared" si="14"/>
        <v>8.4985634668527119</v>
      </c>
      <c r="I56" s="2"/>
    </row>
    <row r="57" spans="1:9" ht="27" customHeight="1">
      <c r="A57" s="5" t="s">
        <v>40</v>
      </c>
      <c r="B57" s="6" t="s">
        <v>36</v>
      </c>
      <c r="C57" s="6" t="s">
        <v>37</v>
      </c>
      <c r="D57" s="6" t="s">
        <v>38</v>
      </c>
      <c r="E57" s="10" t="s">
        <v>39</v>
      </c>
      <c r="F57" s="19" t="s">
        <v>41</v>
      </c>
      <c r="G57" s="20" t="s">
        <v>43</v>
      </c>
      <c r="H57" s="21" t="s">
        <v>42</v>
      </c>
    </row>
    <row r="58" spans="1:9" ht="19.149999999999999" customHeight="1">
      <c r="A58" s="73" t="s">
        <v>5</v>
      </c>
      <c r="B58" s="3">
        <v>500</v>
      </c>
      <c r="C58" s="4">
        <v>275.18</v>
      </c>
      <c r="D58" s="4">
        <v>100.69450000000001</v>
      </c>
      <c r="E58" s="11">
        <v>11.577</v>
      </c>
      <c r="F58" s="70">
        <f>IF(C59&lt;C58,(C59+200+C58)/2,(C59-200+C58)/2)</f>
        <v>275.17650000000003</v>
      </c>
      <c r="G58" s="71">
        <f>D58+(400-(D58+D59))/2</f>
        <v>100.6925</v>
      </c>
      <c r="H58" s="72">
        <f>SIN(G58*PI()/200)*(E58+E59)/2</f>
        <v>11.576315078081002</v>
      </c>
      <c r="I58" s="2"/>
    </row>
    <row r="59" spans="1:9" ht="19.149999999999999" customHeight="1">
      <c r="A59" s="73"/>
      <c r="B59" s="3">
        <v>500</v>
      </c>
      <c r="C59" s="4">
        <v>75.173000000000002</v>
      </c>
      <c r="D59" s="4">
        <v>299.30950000000001</v>
      </c>
      <c r="E59" s="11">
        <v>11.577</v>
      </c>
      <c r="F59" s="70"/>
      <c r="G59" s="71"/>
      <c r="H59" s="72"/>
      <c r="I59" s="2"/>
    </row>
    <row r="60" spans="1:9" ht="19.149999999999999" customHeight="1">
      <c r="A60" s="73"/>
      <c r="B60" s="3">
        <v>519</v>
      </c>
      <c r="C60" s="4">
        <v>270.78300000000002</v>
      </c>
      <c r="D60" s="4">
        <v>100.486</v>
      </c>
      <c r="E60" s="11">
        <v>36.488999999999997</v>
      </c>
      <c r="F60" s="70">
        <f>IF(C61&lt;C60,(C61+200+C60)/2,(C61-200+C60)/2)</f>
        <v>270.77875</v>
      </c>
      <c r="G60" s="71">
        <f>D60+(400-(D60+D61))/2</f>
        <v>100.486</v>
      </c>
      <c r="H60" s="72">
        <f>SIN(G60*PI()/200)*(E60+E61)/2</f>
        <v>36.487936733455243</v>
      </c>
      <c r="I60" s="2"/>
    </row>
    <row r="61" spans="1:9" ht="19.149999999999999" customHeight="1">
      <c r="A61" s="73"/>
      <c r="B61" s="3">
        <v>519</v>
      </c>
      <c r="C61" s="4">
        <v>70.774500000000003</v>
      </c>
      <c r="D61" s="4">
        <v>299.51400000000001</v>
      </c>
      <c r="E61" s="11">
        <v>36.488999999999997</v>
      </c>
      <c r="F61" s="70"/>
      <c r="G61" s="71"/>
      <c r="H61" s="72"/>
      <c r="I61" s="2"/>
    </row>
    <row r="62" spans="1:9" ht="19.149999999999999" customHeight="1">
      <c r="A62" s="73"/>
      <c r="B62" s="3">
        <v>521</v>
      </c>
      <c r="C62" s="4">
        <v>65.59</v>
      </c>
      <c r="D62" s="4">
        <v>100.6</v>
      </c>
      <c r="E62" s="11">
        <v>19.34</v>
      </c>
      <c r="F62" s="70">
        <f>IF(C63&lt;C62,(C63+200+C62)/2,(C63-200+C62)/2)</f>
        <v>65.584999999999994</v>
      </c>
      <c r="G62" s="71">
        <f>D62+(400-(D62+D63))/2</f>
        <v>100.595</v>
      </c>
      <c r="H62" s="72">
        <f>SIN(G62*PI()/200)*(E62+E63)/2</f>
        <v>19.339155310689549</v>
      </c>
      <c r="I62" s="2"/>
    </row>
    <row r="63" spans="1:9" ht="19.149999999999999" customHeight="1">
      <c r="A63" s="73"/>
      <c r="B63" s="3">
        <v>521</v>
      </c>
      <c r="C63" s="4">
        <v>265.58</v>
      </c>
      <c r="D63" s="4">
        <v>299.41000000000003</v>
      </c>
      <c r="E63" s="11">
        <v>19.34</v>
      </c>
      <c r="F63" s="70"/>
      <c r="G63" s="71"/>
      <c r="H63" s="72"/>
      <c r="I63" s="2"/>
    </row>
    <row r="64" spans="1:9" ht="19.149999999999999" customHeight="1">
      <c r="A64" s="73"/>
      <c r="B64" s="3" t="s">
        <v>28</v>
      </c>
      <c r="C64" s="4">
        <v>320.21199999999999</v>
      </c>
      <c r="D64" s="4">
        <v>103.32250000000001</v>
      </c>
      <c r="E64" s="11">
        <v>4.4859999999999998</v>
      </c>
      <c r="F64" s="13">
        <f>C64</f>
        <v>320.21199999999999</v>
      </c>
      <c r="G64" s="14">
        <f>D64</f>
        <v>103.32250000000001</v>
      </c>
      <c r="H64" s="15">
        <f>SIN(G64*PI()/200)*(E64)</f>
        <v>4.479891980311705</v>
      </c>
      <c r="I64" s="2"/>
    </row>
    <row r="65" spans="1:9" ht="19.149999999999999" customHeight="1">
      <c r="A65" s="73"/>
      <c r="B65" s="3" t="s">
        <v>29</v>
      </c>
      <c r="C65" s="4">
        <v>299.31599999999997</v>
      </c>
      <c r="D65" s="4">
        <v>101.59399999999999</v>
      </c>
      <c r="E65" s="11">
        <v>7.5350000000000001</v>
      </c>
      <c r="F65" s="13">
        <f t="shared" ref="F65:F67" si="15">C65</f>
        <v>299.31599999999997</v>
      </c>
      <c r="G65" s="14">
        <f t="shared" ref="G65:G67" si="16">D65</f>
        <v>101.59399999999999</v>
      </c>
      <c r="H65" s="15">
        <f t="shared" ref="H65:H67" si="17">SIN(G65*PI()/200)*(E65)</f>
        <v>7.5326381791085222</v>
      </c>
      <c r="I65" s="2"/>
    </row>
    <row r="66" spans="1:9" ht="19.149999999999999" customHeight="1">
      <c r="A66" s="73"/>
      <c r="B66" s="3" t="s">
        <v>30</v>
      </c>
      <c r="C66" s="4">
        <v>324.96300000000002</v>
      </c>
      <c r="D66" s="4">
        <v>100.72</v>
      </c>
      <c r="E66" s="11">
        <v>9.6319999999999997</v>
      </c>
      <c r="F66" s="13">
        <f t="shared" si="15"/>
        <v>324.96300000000002</v>
      </c>
      <c r="G66" s="14">
        <f t="shared" si="16"/>
        <v>100.72</v>
      </c>
      <c r="H66" s="15">
        <f t="shared" si="17"/>
        <v>9.6313839916544293</v>
      </c>
      <c r="I66" s="2"/>
    </row>
    <row r="67" spans="1:9" ht="19.149999999999999" customHeight="1" thickBot="1">
      <c r="A67" s="74"/>
      <c r="B67" s="8" t="s">
        <v>31</v>
      </c>
      <c r="C67" s="9">
        <v>346.71600000000001</v>
      </c>
      <c r="D67" s="9">
        <v>101.586</v>
      </c>
      <c r="E67" s="12">
        <v>7.1870000000000003</v>
      </c>
      <c r="F67" s="16">
        <f t="shared" si="15"/>
        <v>346.71600000000001</v>
      </c>
      <c r="G67" s="17">
        <f t="shared" si="16"/>
        <v>101.586</v>
      </c>
      <c r="H67" s="18">
        <f t="shared" si="17"/>
        <v>7.1847698128607176</v>
      </c>
      <c r="I67" s="2"/>
    </row>
    <row r="68" spans="1:9" ht="27" customHeight="1">
      <c r="A68" s="5" t="s">
        <v>40</v>
      </c>
      <c r="B68" s="6" t="s">
        <v>36</v>
      </c>
      <c r="C68" s="6" t="s">
        <v>37</v>
      </c>
      <c r="D68" s="6" t="s">
        <v>38</v>
      </c>
      <c r="E68" s="10" t="s">
        <v>39</v>
      </c>
      <c r="F68" s="19" t="s">
        <v>41</v>
      </c>
      <c r="G68" s="20" t="s">
        <v>43</v>
      </c>
      <c r="H68" s="21" t="s">
        <v>42</v>
      </c>
    </row>
    <row r="69" spans="1:9" ht="19.149999999999999" customHeight="1">
      <c r="A69" s="73" t="s">
        <v>6</v>
      </c>
      <c r="B69" s="3">
        <v>500</v>
      </c>
      <c r="C69" s="4">
        <v>0.25559999999999999</v>
      </c>
      <c r="D69" s="4">
        <v>101.05159999999999</v>
      </c>
      <c r="E69" s="11">
        <v>15.268000000000001</v>
      </c>
      <c r="F69" s="70">
        <f>IF(C70&lt;C69,(C70+200+C69)/2,(C70-200+C69)/2)</f>
        <v>0.24664999999999479</v>
      </c>
      <c r="G69" s="71">
        <f>D69+(400-(D69+D70))/2</f>
        <v>101.07365</v>
      </c>
      <c r="H69" s="72">
        <f>SIN(G69*PI()/200)*(E69+E70)/2</f>
        <v>15.265328834895454</v>
      </c>
      <c r="I69" s="2"/>
    </row>
    <row r="70" spans="1:9" ht="19.149999999999999" customHeight="1">
      <c r="A70" s="73"/>
      <c r="B70" s="3">
        <v>500</v>
      </c>
      <c r="C70" s="4">
        <v>200.23769999999999</v>
      </c>
      <c r="D70" s="4">
        <v>298.90429999999998</v>
      </c>
      <c r="E70" s="11">
        <v>15.266999999999999</v>
      </c>
      <c r="F70" s="70"/>
      <c r="G70" s="71"/>
      <c r="H70" s="72"/>
      <c r="I70" s="2"/>
    </row>
    <row r="71" spans="1:9" ht="19.149999999999999" customHeight="1">
      <c r="A71" s="73"/>
      <c r="B71" s="3">
        <v>519</v>
      </c>
      <c r="C71" s="4">
        <v>24.0928</v>
      </c>
      <c r="D71" s="4">
        <v>100.6438</v>
      </c>
      <c r="E71" s="11">
        <v>38.524999999999999</v>
      </c>
      <c r="F71" s="70">
        <f>IF(C72&lt;C71,(C72+200+C71)/2,(C72-200+C71)/2)</f>
        <v>24.095449999999992</v>
      </c>
      <c r="G71" s="71">
        <f>D71+(400-(D71+D72))/2</f>
        <v>100.65684999999999</v>
      </c>
      <c r="H71" s="72">
        <f>SIN(G71*PI()/200)*(E71+E72)/2</f>
        <v>38.52294939996009</v>
      </c>
      <c r="I71" s="2"/>
    </row>
    <row r="72" spans="1:9" ht="19.149999999999999" customHeight="1">
      <c r="A72" s="73"/>
      <c r="B72" s="3">
        <v>519</v>
      </c>
      <c r="C72" s="4">
        <v>224.09809999999999</v>
      </c>
      <c r="D72" s="4">
        <v>299.33010000000002</v>
      </c>
      <c r="E72" s="11">
        <v>38.524999999999999</v>
      </c>
      <c r="F72" s="70"/>
      <c r="G72" s="71"/>
      <c r="H72" s="72"/>
      <c r="I72" s="2"/>
    </row>
    <row r="73" spans="1:9" ht="19.149999999999999" customHeight="1">
      <c r="A73" s="73"/>
      <c r="B73" s="3">
        <v>521</v>
      </c>
      <c r="C73" s="4">
        <v>267.25869999999998</v>
      </c>
      <c r="D73" s="4">
        <v>100.9709</v>
      </c>
      <c r="E73" s="11">
        <v>20.207000000000001</v>
      </c>
      <c r="F73" s="70">
        <f>IF(C74&lt;C73,(C74+200+C73)/2,(C74-200+C73)/2)</f>
        <v>267.26734999999996</v>
      </c>
      <c r="G73" s="71">
        <f>D73+(400-(D73+D74))/2</f>
        <v>100.98024999999998</v>
      </c>
      <c r="H73" s="72">
        <f>SIN(G73*PI()/200)*(E73+E74)/2</f>
        <v>20.204104666574068</v>
      </c>
      <c r="I73" s="2"/>
    </row>
    <row r="74" spans="1:9" ht="19.149999999999999" customHeight="1">
      <c r="A74" s="73"/>
      <c r="B74" s="3">
        <v>521</v>
      </c>
      <c r="C74" s="4">
        <v>67.275999999999996</v>
      </c>
      <c r="D74" s="4">
        <v>299.0104</v>
      </c>
      <c r="E74" s="11">
        <v>20.206</v>
      </c>
      <c r="F74" s="70"/>
      <c r="G74" s="71"/>
      <c r="H74" s="72"/>
      <c r="I74" s="2"/>
    </row>
    <row r="75" spans="1:9" ht="19.149999999999999" customHeight="1">
      <c r="A75" s="73"/>
      <c r="B75" s="3" t="s">
        <v>33</v>
      </c>
      <c r="C75" s="4">
        <v>393.23259999999999</v>
      </c>
      <c r="D75" s="4">
        <v>104.119</v>
      </c>
      <c r="E75" s="11">
        <v>4.6929999999999996</v>
      </c>
      <c r="F75" s="13">
        <f>C75</f>
        <v>393.23259999999999</v>
      </c>
      <c r="G75" s="14">
        <f>D75</f>
        <v>104.119</v>
      </c>
      <c r="H75" s="15">
        <f>SIN(G75*PI()/200)*(E75)</f>
        <v>4.6831804318985979</v>
      </c>
      <c r="I75" s="2"/>
    </row>
    <row r="76" spans="1:9" ht="19.149999999999999" customHeight="1">
      <c r="A76" s="73"/>
      <c r="B76" s="3" t="s">
        <v>32</v>
      </c>
      <c r="C76" s="4">
        <v>18.210999999999999</v>
      </c>
      <c r="D76" s="4">
        <v>101.9674</v>
      </c>
      <c r="E76" s="11">
        <v>7.617</v>
      </c>
      <c r="F76" s="13">
        <f t="shared" ref="F76:F78" si="18">C76</f>
        <v>18.210999999999999</v>
      </c>
      <c r="G76" s="14">
        <f t="shared" ref="G76:G78" si="19">D76</f>
        <v>101.9674</v>
      </c>
      <c r="H76" s="15">
        <f t="shared" ref="H76:H78" si="20">SIN(G76*PI()/200)*(E76)</f>
        <v>7.6133629900976816</v>
      </c>
      <c r="I76" s="2"/>
    </row>
    <row r="77" spans="1:9" ht="19.149999999999999" customHeight="1">
      <c r="A77" s="73"/>
      <c r="B77" s="3" t="s">
        <v>35</v>
      </c>
      <c r="C77" s="4">
        <v>394.9683</v>
      </c>
      <c r="D77" s="4">
        <v>101.9682</v>
      </c>
      <c r="E77" s="11">
        <v>10.042</v>
      </c>
      <c r="F77" s="13">
        <f t="shared" si="18"/>
        <v>394.9683</v>
      </c>
      <c r="G77" s="14">
        <f t="shared" si="19"/>
        <v>101.9682</v>
      </c>
      <c r="H77" s="15">
        <f t="shared" si="20"/>
        <v>10.03720118687882</v>
      </c>
      <c r="I77" s="2"/>
    </row>
    <row r="78" spans="1:9" ht="19.149999999999999" customHeight="1" thickBot="1">
      <c r="A78" s="74"/>
      <c r="B78" s="8" t="s">
        <v>34</v>
      </c>
      <c r="C78" s="9">
        <v>374.59390000000002</v>
      </c>
      <c r="D78" s="9">
        <v>102.9439</v>
      </c>
      <c r="E78" s="12">
        <v>7.8010000000000002</v>
      </c>
      <c r="F78" s="16">
        <f t="shared" si="18"/>
        <v>374.59390000000002</v>
      </c>
      <c r="G78" s="17">
        <f t="shared" si="19"/>
        <v>102.9439</v>
      </c>
      <c r="H78" s="18">
        <f t="shared" si="20"/>
        <v>7.7926607162489132</v>
      </c>
      <c r="I78" s="2"/>
    </row>
    <row r="80" spans="1:9" ht="19.149999999999999" customHeight="1">
      <c r="A80" s="1" t="s">
        <v>56</v>
      </c>
    </row>
    <row r="81" spans="1:5" ht="19.149999999999999" customHeight="1">
      <c r="A81" t="s">
        <v>0</v>
      </c>
      <c r="B81"/>
      <c r="C81" s="39">
        <v>1897963.0335810001</v>
      </c>
      <c r="D81" s="39">
        <v>3123623.7730769999</v>
      </c>
      <c r="E81" s="39">
        <v>34.514128999999997</v>
      </c>
    </row>
    <row r="82" spans="1:5" ht="19.149999999999999" customHeight="1">
      <c r="A82" t="s">
        <v>4</v>
      </c>
      <c r="B82"/>
      <c r="C82" s="39">
        <v>1897963.0152380001</v>
      </c>
      <c r="D82" s="39">
        <v>3123623.7990219998</v>
      </c>
      <c r="E82" s="39">
        <v>34.574182999999998</v>
      </c>
    </row>
    <row r="83" spans="1:5" ht="19.149999999999999" customHeight="1">
      <c r="A83" t="s">
        <v>1</v>
      </c>
      <c r="B83"/>
      <c r="C83" s="39">
        <v>1897955.2835880001</v>
      </c>
      <c r="D83" s="39">
        <v>3123626.5964830001</v>
      </c>
      <c r="E83" s="39">
        <v>34.592177</v>
      </c>
    </row>
    <row r="84" spans="1:5" ht="19.149999999999999" customHeight="1">
      <c r="A84" t="s">
        <v>6</v>
      </c>
      <c r="B84"/>
      <c r="C84" s="39">
        <v>1897958.3782850001</v>
      </c>
      <c r="D84" s="39">
        <v>3123624.9291949999</v>
      </c>
      <c r="E84" s="39">
        <v>34.578479000000002</v>
      </c>
    </row>
    <row r="85" spans="1:5" ht="19.149999999999999" customHeight="1">
      <c r="A85" t="s">
        <v>5</v>
      </c>
      <c r="B85"/>
      <c r="C85" s="39">
        <v>1897956.5101650001</v>
      </c>
      <c r="D85" s="39">
        <v>3123615.25551</v>
      </c>
      <c r="E85" s="39">
        <v>34.451540999999999</v>
      </c>
    </row>
    <row r="86" spans="1:5" ht="19.149999999999999" customHeight="1">
      <c r="A86" t="s">
        <v>3</v>
      </c>
      <c r="B86"/>
      <c r="C86" s="39">
        <v>1897956.5143230001</v>
      </c>
      <c r="D86" s="39">
        <v>3123615.2710520001</v>
      </c>
      <c r="E86" s="39">
        <v>34.443154</v>
      </c>
    </row>
    <row r="87" spans="1:5" ht="19.149999999999999" customHeight="1">
      <c r="A87" t="s">
        <v>2</v>
      </c>
      <c r="B87"/>
      <c r="C87" s="39">
        <v>1897955.28562</v>
      </c>
      <c r="D87" s="39">
        <v>3123626.597974</v>
      </c>
      <c r="E87" s="39">
        <v>34.501564000000002</v>
      </c>
    </row>
    <row r="88" spans="1:5" ht="19.149999999999999" customHeight="1">
      <c r="A88">
        <v>500</v>
      </c>
      <c r="B88"/>
      <c r="C88" s="39">
        <v>1897945.13</v>
      </c>
      <c r="D88" s="39">
        <v>3123617.3250000002</v>
      </c>
      <c r="E88" s="39">
        <v>34.524000000000001</v>
      </c>
    </row>
    <row r="89" spans="1:5" ht="19.149999999999999" customHeight="1">
      <c r="A89">
        <v>519</v>
      </c>
      <c r="B89"/>
      <c r="C89" s="39">
        <v>1897920.273</v>
      </c>
      <c r="D89" s="39">
        <v>3123619.2940000002</v>
      </c>
      <c r="E89" s="39">
        <v>34.374000000000002</v>
      </c>
    </row>
    <row r="90" spans="1:5" ht="19.149999999999999" customHeight="1">
      <c r="A90">
        <v>521</v>
      </c>
      <c r="B90"/>
      <c r="C90" s="39">
        <v>1897975.805221</v>
      </c>
      <c r="D90" s="39">
        <v>3123614.691786</v>
      </c>
      <c r="E90" s="39">
        <v>34.471566000000003</v>
      </c>
    </row>
  </sheetData>
  <mergeCells count="70">
    <mergeCell ref="A58:A67"/>
    <mergeCell ref="A47:A56"/>
    <mergeCell ref="A36:A45"/>
    <mergeCell ref="A25:A34"/>
    <mergeCell ref="A14:A23"/>
    <mergeCell ref="A3:A12"/>
    <mergeCell ref="F73:F74"/>
    <mergeCell ref="G73:G74"/>
    <mergeCell ref="H73:H74"/>
    <mergeCell ref="A69:A78"/>
    <mergeCell ref="F69:F70"/>
    <mergeCell ref="G69:G70"/>
    <mergeCell ref="H69:H70"/>
    <mergeCell ref="F71:F72"/>
    <mergeCell ref="G71:G72"/>
    <mergeCell ref="H71:H72"/>
    <mergeCell ref="F60:F61"/>
    <mergeCell ref="G60:G61"/>
    <mergeCell ref="H60:H61"/>
    <mergeCell ref="F62:F63"/>
    <mergeCell ref="G62:G63"/>
    <mergeCell ref="H62:H63"/>
    <mergeCell ref="F51:F52"/>
    <mergeCell ref="G51:G52"/>
    <mergeCell ref="H51:H52"/>
    <mergeCell ref="F58:F59"/>
    <mergeCell ref="G58:G59"/>
    <mergeCell ref="H58:H59"/>
    <mergeCell ref="F47:F48"/>
    <mergeCell ref="G47:G48"/>
    <mergeCell ref="H47:H48"/>
    <mergeCell ref="F49:F50"/>
    <mergeCell ref="G49:G50"/>
    <mergeCell ref="H49:H50"/>
    <mergeCell ref="F38:F39"/>
    <mergeCell ref="G38:G39"/>
    <mergeCell ref="H38:H39"/>
    <mergeCell ref="F40:F41"/>
    <mergeCell ref="G40:G41"/>
    <mergeCell ref="H40:H41"/>
    <mergeCell ref="F29:F30"/>
    <mergeCell ref="G29:G30"/>
    <mergeCell ref="H29:H30"/>
    <mergeCell ref="F36:F37"/>
    <mergeCell ref="G36:G37"/>
    <mergeCell ref="H36:H37"/>
    <mergeCell ref="F25:F26"/>
    <mergeCell ref="G25:G26"/>
    <mergeCell ref="H25:H26"/>
    <mergeCell ref="F27:F28"/>
    <mergeCell ref="G27:G28"/>
    <mergeCell ref="H27:H28"/>
    <mergeCell ref="F16:F17"/>
    <mergeCell ref="G16:G17"/>
    <mergeCell ref="H16:H17"/>
    <mergeCell ref="F18:F19"/>
    <mergeCell ref="G18:G19"/>
    <mergeCell ref="H18:H19"/>
    <mergeCell ref="F7:F8"/>
    <mergeCell ref="G7:G8"/>
    <mergeCell ref="H7:H8"/>
    <mergeCell ref="F14:F15"/>
    <mergeCell ref="G14:G15"/>
    <mergeCell ref="H14:H15"/>
    <mergeCell ref="F3:F4"/>
    <mergeCell ref="G3:G4"/>
    <mergeCell ref="H3:H4"/>
    <mergeCell ref="F5:F6"/>
    <mergeCell ref="G5:G6"/>
    <mergeCell ref="H5:H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16C84-2CBB-403B-B8ED-9BBC589594A8}">
  <dimension ref="A1:M7"/>
  <sheetViews>
    <sheetView topLeftCell="B1" zoomScale="166" zoomScaleNormal="166" workbookViewId="0">
      <selection activeCell="M3" sqref="M3:M5"/>
    </sheetView>
  </sheetViews>
  <sheetFormatPr baseColWidth="10" defaultRowHeight="15"/>
  <cols>
    <col min="2" max="3" width="15.5703125" bestFit="1" customWidth="1"/>
    <col min="12" max="12" width="14.5703125" bestFit="1" customWidth="1"/>
  </cols>
  <sheetData>
    <row r="1" spans="1:13" ht="19.5" thickBot="1">
      <c r="A1" s="41" t="s">
        <v>54</v>
      </c>
      <c r="B1" s="42">
        <v>1897955.284</v>
      </c>
      <c r="C1" s="43">
        <v>3123626.5959999999</v>
      </c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1:13" ht="31.5">
      <c r="A2" s="46" t="s">
        <v>57</v>
      </c>
      <c r="B2" s="47" t="s">
        <v>58</v>
      </c>
      <c r="C2" s="47" t="s">
        <v>59</v>
      </c>
      <c r="D2" s="48" t="s">
        <v>60</v>
      </c>
      <c r="E2" s="49" t="s">
        <v>61</v>
      </c>
      <c r="F2" s="50" t="s">
        <v>62</v>
      </c>
      <c r="G2" s="50" t="s">
        <v>69</v>
      </c>
      <c r="H2" s="50" t="s">
        <v>63</v>
      </c>
      <c r="I2" s="50" t="s">
        <v>63</v>
      </c>
      <c r="J2" s="51" t="s">
        <v>64</v>
      </c>
      <c r="K2" s="50" t="s">
        <v>65</v>
      </c>
      <c r="L2" s="50" t="s">
        <v>66</v>
      </c>
      <c r="M2" s="52" t="s">
        <v>67</v>
      </c>
    </row>
    <row r="3" spans="1:13" ht="17.25">
      <c r="A3" s="53">
        <v>500</v>
      </c>
      <c r="B3" s="54">
        <v>1897945.13</v>
      </c>
      <c r="C3" s="54">
        <v>3123617.3250000002</v>
      </c>
      <c r="D3" s="22">
        <f>B3-B1</f>
        <v>-10.154000000096858</v>
      </c>
      <c r="E3" s="22">
        <f>C3-C1</f>
        <v>-9.2709999997168779</v>
      </c>
      <c r="F3" s="22">
        <f>SQRT(D3*D3+E3*E3)</f>
        <v>13.74973297910608</v>
      </c>
      <c r="G3" s="55">
        <f>2*ATAN(D3/(F3+E3))</f>
        <v>-2.3107688755734666</v>
      </c>
      <c r="H3" s="55">
        <f>G3*200/PI()</f>
        <v>-147.10811555616723</v>
      </c>
      <c r="I3" s="55">
        <f>IF(H3&lt;0,H3+400,H3)</f>
        <v>252.89188444383277</v>
      </c>
      <c r="J3" s="56">
        <v>197.911</v>
      </c>
      <c r="K3" s="57">
        <f>I3-J3</f>
        <v>54.980884443832764</v>
      </c>
      <c r="L3" s="75">
        <f>AVERAGE(K3:K5)</f>
        <v>54.958974163804378</v>
      </c>
      <c r="M3" s="58">
        <f>(K3-$L$3)*1000</f>
        <v>21.910280028386353</v>
      </c>
    </row>
    <row r="4" spans="1:13" ht="17.25">
      <c r="A4" s="53">
        <v>519</v>
      </c>
      <c r="B4" s="54">
        <v>1897920.273</v>
      </c>
      <c r="C4" s="54">
        <v>3123619.2940000002</v>
      </c>
      <c r="D4" s="40">
        <f>B4-B1</f>
        <v>-35.010999999940395</v>
      </c>
      <c r="E4" s="40">
        <f>C4-C1</f>
        <v>-7.3019999996758997</v>
      </c>
      <c r="F4" s="40">
        <f>SQRT(D4*D4+E4*E4)</f>
        <v>35.764358305316946</v>
      </c>
      <c r="G4" s="55">
        <f t="shared" ref="G4:G5" si="0">2*ATAN(D4/(F4+E4))</f>
        <v>-1.7764118411131498</v>
      </c>
      <c r="H4" s="55">
        <f t="shared" ref="H4:H5" si="1">G4*200/PI()</f>
        <v>-113.08989019205295</v>
      </c>
      <c r="I4" s="55">
        <f t="shared" ref="I4:I5" si="2">IF(H4&lt;0,H4+400,H4)</f>
        <v>286.91010980794704</v>
      </c>
      <c r="J4" s="59">
        <v>231.95400000000001</v>
      </c>
      <c r="K4" s="57">
        <f t="shared" ref="K4:K5" si="3">I4-J4</f>
        <v>54.95610980794703</v>
      </c>
      <c r="L4" s="76"/>
      <c r="M4" s="58">
        <f t="shared" ref="M4:M5" si="4">(K4-$L$3)*1000</f>
        <v>-2.864355857347789</v>
      </c>
    </row>
    <row r="5" spans="1:13" ht="17.25">
      <c r="A5" s="53">
        <v>521</v>
      </c>
      <c r="B5" s="54">
        <v>1897975.8049999999</v>
      </c>
      <c r="C5" s="54">
        <v>3123614.6919999998</v>
      </c>
      <c r="D5" s="40">
        <f>B5-B1</f>
        <v>20.520999999949709</v>
      </c>
      <c r="E5" s="40">
        <f>C5-C1</f>
        <v>-11.904000000096858</v>
      </c>
      <c r="F5" s="40">
        <f t="shared" ref="F5" si="5">SQRT(D5*D5+E5*E5)</f>
        <v>23.723757227729379</v>
      </c>
      <c r="G5" s="55">
        <f t="shared" si="0"/>
        <v>2.0964464823843372</v>
      </c>
      <c r="H5" s="55">
        <f t="shared" si="1"/>
        <v>133.46392823963333</v>
      </c>
      <c r="I5" s="55">
        <f t="shared" si="2"/>
        <v>133.46392823963333</v>
      </c>
      <c r="J5" s="56">
        <v>78.524000000000001</v>
      </c>
      <c r="K5" s="57">
        <f t="shared" si="3"/>
        <v>54.939928239633332</v>
      </c>
      <c r="L5" s="76"/>
      <c r="M5" s="58">
        <f t="shared" si="4"/>
        <v>-19.045924171045669</v>
      </c>
    </row>
    <row r="6" spans="1:13" ht="18" thickBot="1">
      <c r="A6" s="60"/>
      <c r="B6" s="61"/>
      <c r="C6" s="61"/>
      <c r="D6" s="17"/>
      <c r="E6" s="22"/>
      <c r="F6" s="22"/>
      <c r="G6" s="62"/>
      <c r="H6" s="62"/>
      <c r="I6" s="62"/>
      <c r="J6" s="63"/>
      <c r="K6" s="64"/>
      <c r="L6" s="77"/>
      <c r="M6" s="65"/>
    </row>
    <row r="7" spans="1:13" ht="19.5" thickBot="1">
      <c r="A7" s="44"/>
      <c r="B7" s="44"/>
      <c r="C7" s="44"/>
      <c r="D7" s="44"/>
      <c r="E7" s="66" t="s">
        <v>68</v>
      </c>
      <c r="F7" s="67">
        <f>SUM(F3:F5)</f>
        <v>73.237848512152397</v>
      </c>
      <c r="G7" s="44"/>
      <c r="H7" s="44"/>
      <c r="I7" s="44"/>
      <c r="J7" s="44"/>
      <c r="K7" s="44"/>
      <c r="L7" s="44"/>
      <c r="M7" s="45"/>
    </row>
  </sheetData>
  <mergeCells count="1">
    <mergeCell ref="L3:L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11755-B86D-4DD5-A42F-A845E2FE8F82}">
  <dimension ref="A1:O19"/>
  <sheetViews>
    <sheetView tabSelected="1" topLeftCell="A8" zoomScale="98" zoomScaleNormal="98" workbookViewId="0">
      <selection activeCell="C33" sqref="C33"/>
    </sheetView>
  </sheetViews>
  <sheetFormatPr baseColWidth="10" defaultColWidth="11.5703125" defaultRowHeight="25.15" customHeight="1"/>
  <cols>
    <col min="1" max="1" width="8.7109375" style="1" bestFit="1" customWidth="1"/>
    <col min="2" max="4" width="13.140625" style="1" customWidth="1"/>
    <col min="5" max="7" width="11.5703125" style="1"/>
    <col min="8" max="9" width="23" style="1" customWidth="1"/>
    <col min="10" max="13" width="11.5703125" style="1"/>
    <col min="14" max="14" width="12.85546875" style="1" bestFit="1" customWidth="1"/>
    <col min="15" max="16384" width="11.5703125" style="1"/>
  </cols>
  <sheetData>
    <row r="1" spans="1:15" s="26" customFormat="1" ht="18.75">
      <c r="A1" s="23" t="s">
        <v>44</v>
      </c>
      <c r="B1" s="24"/>
      <c r="C1" s="24"/>
      <c r="D1" s="24"/>
      <c r="E1" s="25"/>
      <c r="F1" s="23" t="s">
        <v>45</v>
      </c>
      <c r="G1" s="24"/>
      <c r="H1" s="24"/>
      <c r="I1" s="25"/>
    </row>
    <row r="2" spans="1:15" ht="21.6" customHeight="1">
      <c r="A2" s="27"/>
      <c r="E2" s="28"/>
      <c r="F2" s="27"/>
      <c r="I2" s="28"/>
    </row>
    <row r="3" spans="1:15" ht="21.6" customHeight="1">
      <c r="A3" s="27"/>
      <c r="E3" s="28"/>
      <c r="F3" s="27"/>
      <c r="I3" s="28"/>
    </row>
    <row r="4" spans="1:15" ht="21.6" customHeight="1">
      <c r="A4" s="27"/>
      <c r="E4" s="28"/>
      <c r="F4" s="27"/>
      <c r="I4" s="28"/>
    </row>
    <row r="5" spans="1:15" ht="21.6" customHeight="1">
      <c r="A5" s="27"/>
      <c r="E5" s="28"/>
      <c r="F5" s="27"/>
      <c r="I5" s="28"/>
    </row>
    <row r="6" spans="1:15" ht="21.6" customHeight="1">
      <c r="A6" s="27"/>
      <c r="E6" s="28"/>
      <c r="F6" s="27"/>
      <c r="I6" s="28"/>
    </row>
    <row r="7" spans="1:15" ht="21.6" customHeight="1">
      <c r="A7" s="27"/>
      <c r="E7" s="28"/>
      <c r="F7" s="27"/>
      <c r="I7" s="28"/>
      <c r="L7" s="1" t="s">
        <v>70</v>
      </c>
      <c r="M7" s="3"/>
    </row>
    <row r="8" spans="1:15" ht="21.6" customHeight="1">
      <c r="A8" s="27"/>
      <c r="E8" s="28"/>
      <c r="F8" s="27"/>
      <c r="I8" s="28"/>
      <c r="N8" s="1" t="str">
        <f>REPLACE(TEXT(H14,"0,0000"),SEARCH(",",TEXT(H14,"0,0000"),1),1,".")</f>
        <v>1897950.9959</v>
      </c>
    </row>
    <row r="9" spans="1:15" ht="21.6" customHeight="1">
      <c r="A9" s="27"/>
      <c r="E9" s="28"/>
      <c r="F9" s="27"/>
      <c r="I9" s="28"/>
    </row>
    <row r="10" spans="1:15" ht="21.6" customHeight="1">
      <c r="A10" s="27"/>
      <c r="E10" s="28"/>
      <c r="F10" s="27"/>
      <c r="I10" s="28"/>
    </row>
    <row r="11" spans="1:15" ht="15.75" thickBot="1">
      <c r="A11" s="29"/>
      <c r="B11" s="30"/>
      <c r="C11" s="30"/>
      <c r="D11" s="30"/>
      <c r="E11" s="31"/>
      <c r="F11" s="29"/>
      <c r="G11" s="30"/>
      <c r="H11" s="30"/>
      <c r="I11" s="31"/>
    </row>
    <row r="12" spans="1:15" ht="15.75" thickBot="1">
      <c r="E12" s="1" t="s">
        <v>46</v>
      </c>
      <c r="H12" s="69">
        <v>1897955.284</v>
      </c>
      <c r="I12" s="69">
        <v>3123626.5959999999</v>
      </c>
    </row>
    <row r="13" spans="1:15" s="34" customFormat="1" ht="15.75">
      <c r="A13" s="5" t="s">
        <v>47</v>
      </c>
      <c r="B13" s="6" t="s">
        <v>48</v>
      </c>
      <c r="C13" s="6" t="s">
        <v>49</v>
      </c>
      <c r="D13" s="6" t="s">
        <v>50</v>
      </c>
      <c r="E13" s="6" t="s">
        <v>51</v>
      </c>
      <c r="F13" s="32" t="s">
        <v>52</v>
      </c>
      <c r="G13" s="32" t="s">
        <v>53</v>
      </c>
      <c r="H13" s="6" t="s">
        <v>54</v>
      </c>
      <c r="I13" s="33" t="s">
        <v>55</v>
      </c>
    </row>
    <row r="14" spans="1:15" ht="25.15" customHeight="1">
      <c r="A14" s="7">
        <v>1</v>
      </c>
      <c r="B14" s="78">
        <v>54.957999999999998</v>
      </c>
      <c r="C14" s="3">
        <v>201.69049999999999</v>
      </c>
      <c r="D14" s="3">
        <f>B14+C14</f>
        <v>256.64850000000001</v>
      </c>
      <c r="E14" s="3">
        <v>5.5190000000000001</v>
      </c>
      <c r="F14" s="3">
        <f>SIN(D14*PI()/200)*E14</f>
        <v>-4.2880772641921343</v>
      </c>
      <c r="G14" s="3">
        <f>COS(D14*PI()/200)*E14</f>
        <v>-3.4744430310941214</v>
      </c>
      <c r="H14" s="3">
        <f>$H$12+F14</f>
        <v>1897950.9959227359</v>
      </c>
      <c r="I14" s="35">
        <f>$I$12+G14</f>
        <v>3123623.1215569689</v>
      </c>
      <c r="L14" s="1" t="str">
        <f>REPLACE(TEXT(H14,"0,0000"),SEARCH(",",TEXT(H14,"0,0000"),1),1,".")</f>
        <v>1897950.9959</v>
      </c>
      <c r="M14" s="1" t="str">
        <f>REPLACE(TEXT(I14,"0,0000"),SEARCH(",",TEXT(I14,"0,0000"),1),1,".")</f>
        <v>3123623.1216</v>
      </c>
      <c r="N14" s="68" t="s">
        <v>70</v>
      </c>
      <c r="O14" s="68" t="str">
        <f>CONCATENATE(L14,",",M14)</f>
        <v>1897950.9959,3123623.1216</v>
      </c>
    </row>
    <row r="15" spans="1:15" ht="25.15" customHeight="1">
      <c r="A15" s="7">
        <v>2</v>
      </c>
      <c r="B15" s="78"/>
      <c r="C15" s="3">
        <v>183.99799999999999</v>
      </c>
      <c r="D15" s="3">
        <f>B14+C15</f>
        <v>238.95599999999999</v>
      </c>
      <c r="E15" s="3">
        <v>9.0050000000000008</v>
      </c>
      <c r="F15" s="3">
        <f t="shared" ref="F15:F17" si="0">SIN(D15*PI()/200)*E15</f>
        <v>-5.1728290505940704</v>
      </c>
      <c r="G15" s="3">
        <f t="shared" ref="G15:G17" si="1">COS(D15*PI()/200)*E15</f>
        <v>-7.3710151684371175</v>
      </c>
      <c r="H15" s="3">
        <f t="shared" ref="H15:H17" si="2">$H$12+F15</f>
        <v>1897950.1111709494</v>
      </c>
      <c r="I15" s="35">
        <f t="shared" ref="I15:I17" si="3">$I$12+G15</f>
        <v>3123619.2249848316</v>
      </c>
      <c r="L15" s="1" t="str">
        <f t="shared" ref="L15:L17" si="4">REPLACE(TEXT(H15,"0,0000"),SEARCH(",",TEXT(H15,"0,0000"),1),1,".")</f>
        <v>1897950.1112</v>
      </c>
      <c r="M15" s="1" t="str">
        <f t="shared" ref="M15:M17" si="5">REPLACE(TEXT(I15,"0,0000"),SEARCH(",",TEXT(I15,"0,0000"),1),1,".")</f>
        <v>3123619.2250</v>
      </c>
      <c r="N15" s="68" t="s">
        <v>70</v>
      </c>
      <c r="O15" s="68" t="str">
        <f t="shared" ref="O15:O17" si="6">CONCATENATE(L15,",",M15)</f>
        <v>1897950.1112,3123619.2250</v>
      </c>
    </row>
    <row r="16" spans="1:15" ht="25.15" customHeight="1">
      <c r="A16" s="7">
        <v>3</v>
      </c>
      <c r="B16" s="78"/>
      <c r="C16" s="3">
        <v>157.83529999999999</v>
      </c>
      <c r="D16" s="3">
        <f>B14+C16</f>
        <v>212.79329999999999</v>
      </c>
      <c r="E16" s="3">
        <v>8.0619999999999994</v>
      </c>
      <c r="F16" s="3">
        <f t="shared" si="0"/>
        <v>-1.6092304744952881</v>
      </c>
      <c r="G16" s="3">
        <f t="shared" si="1"/>
        <v>-7.899760836883333</v>
      </c>
      <c r="H16" s="3">
        <f t="shared" si="2"/>
        <v>1897953.6747695254</v>
      </c>
      <c r="I16" s="35">
        <f t="shared" si="3"/>
        <v>3123618.6962391632</v>
      </c>
      <c r="L16" s="1" t="str">
        <f t="shared" si="4"/>
        <v>1897953.6748</v>
      </c>
      <c r="M16" s="1" t="str">
        <f t="shared" si="5"/>
        <v>3123618.6962</v>
      </c>
      <c r="N16" s="68" t="s">
        <v>70</v>
      </c>
      <c r="O16" s="68" t="str">
        <f t="shared" si="6"/>
        <v>1897953.6748,3123618.6962</v>
      </c>
    </row>
    <row r="17" spans="1:15" ht="25.15" customHeight="1">
      <c r="A17" s="7">
        <v>4</v>
      </c>
      <c r="B17" s="78"/>
      <c r="C17" s="3">
        <v>154.64709999999999</v>
      </c>
      <c r="D17" s="3">
        <f>B14+C17</f>
        <v>209.60509999999999</v>
      </c>
      <c r="E17" s="3">
        <v>4.4950000000000001</v>
      </c>
      <c r="F17" s="3">
        <f t="shared" si="0"/>
        <v>-0.67562003165954221</v>
      </c>
      <c r="G17" s="3">
        <f t="shared" si="1"/>
        <v>-4.443935482522261</v>
      </c>
      <c r="H17" s="3">
        <f t="shared" si="2"/>
        <v>1897954.6083799684</v>
      </c>
      <c r="I17" s="35">
        <f t="shared" si="3"/>
        <v>3123622.1520645176</v>
      </c>
      <c r="L17" s="1" t="str">
        <f t="shared" si="4"/>
        <v>1897954.6084</v>
      </c>
      <c r="M17" s="1" t="str">
        <f t="shared" si="5"/>
        <v>3123622.1521</v>
      </c>
      <c r="N17" s="68" t="s">
        <v>70</v>
      </c>
      <c r="O17" s="68" t="str">
        <f t="shared" si="6"/>
        <v>1897954.6084,3123622.1521</v>
      </c>
    </row>
    <row r="18" spans="1:15" ht="25.15" customHeight="1">
      <c r="A18" s="36"/>
      <c r="B18" s="78"/>
      <c r="C18" s="3"/>
      <c r="D18" s="3"/>
      <c r="E18" s="3"/>
      <c r="F18" s="3"/>
      <c r="G18" s="3"/>
      <c r="H18" s="3"/>
      <c r="I18" s="35"/>
    </row>
    <row r="19" spans="1:15" ht="15.75" thickBot="1">
      <c r="A19" s="37"/>
      <c r="B19" s="79"/>
      <c r="C19" s="8"/>
      <c r="D19" s="8"/>
      <c r="E19" s="8"/>
      <c r="F19" s="8"/>
      <c r="G19" s="8"/>
      <c r="H19" s="8"/>
      <c r="I19" s="38"/>
    </row>
  </sheetData>
  <mergeCells count="1">
    <mergeCell ref="B14:B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Carnets</vt:lpstr>
      <vt:lpstr>Vo</vt:lpstr>
      <vt:lpstr>Points ray.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Régnier</dc:creator>
  <cp:lastModifiedBy>LUTOR Etan</cp:lastModifiedBy>
  <dcterms:created xsi:type="dcterms:W3CDTF">2015-06-05T18:19:34Z</dcterms:created>
  <dcterms:modified xsi:type="dcterms:W3CDTF">2026-04-27T13:21:15Z</dcterms:modified>
</cp:coreProperties>
</file>